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lapiana1org-my.sharepoint.com/personal/green_lapiana_org/Documents/Desktop/Pressure Tests for Proposals submitted 4-28/"/>
    </mc:Choice>
  </mc:AlternateContent>
  <xr:revisionPtr revIDLastSave="149" documentId="8_{EEB61307-13F0-421B-B95C-72676999F5EB}" xr6:coauthVersionLast="47" xr6:coauthVersionMax="47" xr10:uidLastSave="{BF3564A3-4492-40D4-AAB4-D66B2214ABA1}"/>
  <bookViews>
    <workbookView xWindow="28680" yWindow="-120" windowWidth="38640" windowHeight="15840" tabRatio="825" activeTab="4" xr2:uid="{00000000-000D-0000-FFFF-FFFF00000000}"/>
  </bookViews>
  <sheets>
    <sheet name="Control Panel" sheetId="3" r:id="rId1"/>
    <sheet name="Dues Calculations - Low Growth " sheetId="1" r:id="rId2"/>
    <sheet name="Dues Calculations - Hi Growth" sheetId="6" r:id="rId3"/>
    <sheet name="ESTIMATED Earned Revenue" sheetId="4" r:id="rId4"/>
    <sheet name="Dashboard of Proposed Changes" sheetId="5" r:id="rId5"/>
    <sheet name="chart"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D35" i="5"/>
  <c r="E35" i="5"/>
  <c r="F35" i="5"/>
  <c r="C30" i="5"/>
  <c r="D30" i="5"/>
  <c r="E30" i="5"/>
  <c r="F30" i="5"/>
  <c r="C25" i="5"/>
  <c r="D25" i="5"/>
  <c r="E25" i="5"/>
  <c r="F25" i="5"/>
  <c r="C20" i="5"/>
  <c r="D20" i="5"/>
  <c r="E20" i="5"/>
  <c r="F20" i="5"/>
  <c r="B35" i="5"/>
  <c r="B30" i="5"/>
  <c r="B25" i="5"/>
  <c r="B20" i="5"/>
  <c r="F34" i="5"/>
  <c r="F33" i="5"/>
  <c r="E34" i="5"/>
  <c r="E33" i="5"/>
  <c r="D34" i="5"/>
  <c r="D33" i="5"/>
  <c r="C34" i="5"/>
  <c r="C33" i="5"/>
  <c r="B34" i="5"/>
  <c r="B33" i="5"/>
  <c r="F29" i="5"/>
  <c r="F28" i="5"/>
  <c r="E29" i="5"/>
  <c r="E28" i="5"/>
  <c r="D29" i="5"/>
  <c r="D28" i="5"/>
  <c r="C29" i="5"/>
  <c r="C28" i="5"/>
  <c r="B29" i="5"/>
  <c r="B28" i="5"/>
  <c r="F24" i="5"/>
  <c r="F23" i="5"/>
  <c r="E24" i="5"/>
  <c r="E23" i="5"/>
  <c r="D24" i="5"/>
  <c r="D23" i="5"/>
  <c r="C24" i="5"/>
  <c r="C23" i="5"/>
  <c r="B24" i="5"/>
  <c r="B23" i="5"/>
  <c r="F19" i="5"/>
  <c r="F18" i="5"/>
  <c r="E19" i="5"/>
  <c r="E18" i="5"/>
  <c r="D19" i="5"/>
  <c r="D18" i="5"/>
  <c r="C19" i="5"/>
  <c r="C18" i="5"/>
  <c r="B19" i="5"/>
  <c r="B18" i="5"/>
  <c r="C3" i="1" l="1"/>
  <c r="D157" i="6" l="1"/>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2" i="6"/>
  <c r="D111" i="6"/>
  <c r="D110" i="6"/>
  <c r="D109" i="6"/>
  <c r="D108" i="6"/>
  <c r="D107" i="6"/>
  <c r="D106" i="6"/>
  <c r="D105" i="6"/>
  <c r="D104" i="6"/>
  <c r="D103" i="6"/>
  <c r="D102" i="6"/>
  <c r="D101"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D3" i="6"/>
  <c r="C3" i="6"/>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2" i="1"/>
  <c r="D111" i="1"/>
  <c r="D110" i="1"/>
  <c r="D109" i="1"/>
  <c r="D108" i="1"/>
  <c r="D107" i="1"/>
  <c r="D106" i="1"/>
  <c r="D105" i="1"/>
  <c r="D104" i="1"/>
  <c r="D103" i="1"/>
  <c r="D102" i="1"/>
  <c r="D101"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D3" i="1"/>
  <c r="H3" i="8" l="1"/>
  <c r="H4" i="8"/>
  <c r="G6" i="8"/>
  <c r="H2" i="8" s="1"/>
  <c r="D4" i="8"/>
  <c r="D3" i="8"/>
  <c r="D2" i="8"/>
  <c r="C6" i="8"/>
  <c r="J154" i="6" l="1"/>
  <c r="O154" i="6" s="1"/>
  <c r="T154" i="6" s="1"/>
  <c r="Y154" i="6" s="1"/>
  <c r="AD154" i="6" s="1"/>
  <c r="J150" i="6"/>
  <c r="O150" i="6" s="1"/>
  <c r="T150" i="6" s="1"/>
  <c r="Y150" i="6" s="1"/>
  <c r="AD150" i="6" s="1"/>
  <c r="J146" i="6"/>
  <c r="O146" i="6" s="1"/>
  <c r="T146" i="6" s="1"/>
  <c r="Y146" i="6" s="1"/>
  <c r="AD146" i="6" s="1"/>
  <c r="J138" i="6"/>
  <c r="O138" i="6" s="1"/>
  <c r="T138" i="6" s="1"/>
  <c r="Y138" i="6" s="1"/>
  <c r="AD138" i="6" s="1"/>
  <c r="J130" i="6"/>
  <c r="O130" i="6" s="1"/>
  <c r="T130" i="6" s="1"/>
  <c r="Y130" i="6" s="1"/>
  <c r="AD130" i="6" s="1"/>
  <c r="J124" i="6"/>
  <c r="O124" i="6" s="1"/>
  <c r="T124" i="6" s="1"/>
  <c r="Y124" i="6" s="1"/>
  <c r="AD124" i="6" s="1"/>
  <c r="J122" i="6"/>
  <c r="O122" i="6" s="1"/>
  <c r="T122" i="6" s="1"/>
  <c r="Y122" i="6" s="1"/>
  <c r="AD122" i="6" s="1"/>
  <c r="J114" i="6"/>
  <c r="O114" i="6" s="1"/>
  <c r="T114" i="6" s="1"/>
  <c r="Y114" i="6" s="1"/>
  <c r="AD114" i="6" s="1"/>
  <c r="J110" i="6"/>
  <c r="O110" i="6" s="1"/>
  <c r="T110" i="6" s="1"/>
  <c r="Y110" i="6" s="1"/>
  <c r="AD110" i="6" s="1"/>
  <c r="J106" i="6"/>
  <c r="O106" i="6" s="1"/>
  <c r="T106" i="6" s="1"/>
  <c r="Y106" i="6" s="1"/>
  <c r="AD106" i="6" s="1"/>
  <c r="J98" i="6"/>
  <c r="O98" i="6" s="1"/>
  <c r="T98" i="6" s="1"/>
  <c r="Y98" i="6" s="1"/>
  <c r="AD98" i="6" s="1"/>
  <c r="J92" i="6"/>
  <c r="O92" i="6" s="1"/>
  <c r="T92" i="6" s="1"/>
  <c r="Y92" i="6" s="1"/>
  <c r="AD92" i="6" s="1"/>
  <c r="J90" i="6"/>
  <c r="O90" i="6" s="1"/>
  <c r="T90" i="6" s="1"/>
  <c r="Y90" i="6" s="1"/>
  <c r="AD90" i="6" s="1"/>
  <c r="J87" i="6"/>
  <c r="O87" i="6" s="1"/>
  <c r="T87" i="6" s="1"/>
  <c r="Y87" i="6" s="1"/>
  <c r="AD87" i="6" s="1"/>
  <c r="J82" i="6"/>
  <c r="O82" i="6" s="1"/>
  <c r="T82" i="6" s="1"/>
  <c r="Y82" i="6" s="1"/>
  <c r="AD82" i="6" s="1"/>
  <c r="J76" i="6"/>
  <c r="O76" i="6" s="1"/>
  <c r="T76" i="6" s="1"/>
  <c r="Y76" i="6" s="1"/>
  <c r="AD76" i="6" s="1"/>
  <c r="J74" i="6"/>
  <c r="O74" i="6" s="1"/>
  <c r="T74" i="6" s="1"/>
  <c r="Y74" i="6" s="1"/>
  <c r="AD74" i="6" s="1"/>
  <c r="J71" i="6"/>
  <c r="O71" i="6" s="1"/>
  <c r="T71" i="6" s="1"/>
  <c r="Y71" i="6" s="1"/>
  <c r="AD71" i="6" s="1"/>
  <c r="J70" i="6"/>
  <c r="O70" i="6" s="1"/>
  <c r="T70" i="6" s="1"/>
  <c r="Y70" i="6" s="1"/>
  <c r="AD70" i="6" s="1"/>
  <c r="J66" i="6"/>
  <c r="O66" i="6" s="1"/>
  <c r="T66" i="6" s="1"/>
  <c r="Y66" i="6" s="1"/>
  <c r="AD66" i="6" s="1"/>
  <c r="J63" i="6"/>
  <c r="O63" i="6" s="1"/>
  <c r="T63" i="6" s="1"/>
  <c r="Y63" i="6" s="1"/>
  <c r="AD63" i="6" s="1"/>
  <c r="J62" i="6"/>
  <c r="O62" i="6" s="1"/>
  <c r="T62" i="6" s="1"/>
  <c r="Y62" i="6" s="1"/>
  <c r="AD62" i="6" s="1"/>
  <c r="J58" i="6"/>
  <c r="O58" i="6" s="1"/>
  <c r="T58" i="6" s="1"/>
  <c r="Y58" i="6" s="1"/>
  <c r="AD58" i="6" s="1"/>
  <c r="J55" i="6"/>
  <c r="O55" i="6" s="1"/>
  <c r="T55" i="6" s="1"/>
  <c r="Y55" i="6" s="1"/>
  <c r="AD55" i="6" s="1"/>
  <c r="J54" i="6"/>
  <c r="O54" i="6" s="1"/>
  <c r="T54" i="6" s="1"/>
  <c r="Y54" i="6" s="1"/>
  <c r="AD54" i="6" s="1"/>
  <c r="J46" i="6"/>
  <c r="O46" i="6" s="1"/>
  <c r="T46" i="6" s="1"/>
  <c r="Y46" i="6" s="1"/>
  <c r="AD46" i="6" s="1"/>
  <c r="J44" i="6"/>
  <c r="O44" i="6" s="1"/>
  <c r="T44" i="6" s="1"/>
  <c r="Y44" i="6" s="1"/>
  <c r="AD44" i="6" s="1"/>
  <c r="J39" i="6"/>
  <c r="O39" i="6" s="1"/>
  <c r="T39" i="6" s="1"/>
  <c r="Y39" i="6" s="1"/>
  <c r="AD39" i="6" s="1"/>
  <c r="J36" i="6"/>
  <c r="O36" i="6" s="1"/>
  <c r="T36" i="6" s="1"/>
  <c r="Y36" i="6" s="1"/>
  <c r="AD36" i="6" s="1"/>
  <c r="J30" i="6"/>
  <c r="O30" i="6" s="1"/>
  <c r="T30" i="6" s="1"/>
  <c r="Y30" i="6" s="1"/>
  <c r="AD30" i="6" s="1"/>
  <c r="J28" i="6"/>
  <c r="O28" i="6" s="1"/>
  <c r="T28" i="6" s="1"/>
  <c r="Y28" i="6" s="1"/>
  <c r="AD28" i="6" s="1"/>
  <c r="J23" i="6"/>
  <c r="O23" i="6" s="1"/>
  <c r="T23" i="6" s="1"/>
  <c r="Y23" i="6" s="1"/>
  <c r="AD23" i="6" s="1"/>
  <c r="J12" i="6"/>
  <c r="O12" i="6" s="1"/>
  <c r="T12" i="6" s="1"/>
  <c r="Y12" i="6" s="1"/>
  <c r="AD12" i="6" s="1"/>
  <c r="J7" i="6"/>
  <c r="O7" i="6" s="1"/>
  <c r="T7" i="6" s="1"/>
  <c r="Y7" i="6" s="1"/>
  <c r="AD7" i="6" s="1"/>
  <c r="J157" i="6"/>
  <c r="J165" i="6" s="1"/>
  <c r="A157" i="6"/>
  <c r="J156" i="6"/>
  <c r="O156" i="6" s="1"/>
  <c r="T156" i="6" s="1"/>
  <c r="Y156" i="6" s="1"/>
  <c r="AD156" i="6" s="1"/>
  <c r="A156" i="6"/>
  <c r="J155" i="6"/>
  <c r="O155" i="6" s="1"/>
  <c r="T155" i="6" s="1"/>
  <c r="Y155" i="6" s="1"/>
  <c r="AD155" i="6" s="1"/>
  <c r="A155" i="6"/>
  <c r="A154" i="6"/>
  <c r="J153" i="6"/>
  <c r="O153" i="6" s="1"/>
  <c r="T153" i="6" s="1"/>
  <c r="Y153" i="6" s="1"/>
  <c r="AD153" i="6" s="1"/>
  <c r="A153" i="6"/>
  <c r="J152" i="6"/>
  <c r="O152" i="6" s="1"/>
  <c r="T152" i="6" s="1"/>
  <c r="Y152" i="6" s="1"/>
  <c r="AD152" i="6" s="1"/>
  <c r="A152" i="6"/>
  <c r="J151" i="6"/>
  <c r="O151" i="6" s="1"/>
  <c r="T151" i="6" s="1"/>
  <c r="Y151" i="6" s="1"/>
  <c r="AD151" i="6" s="1"/>
  <c r="A151" i="6"/>
  <c r="A150" i="6"/>
  <c r="J149" i="6"/>
  <c r="O149" i="6" s="1"/>
  <c r="T149" i="6" s="1"/>
  <c r="Y149" i="6" s="1"/>
  <c r="AD149" i="6" s="1"/>
  <c r="A149" i="6"/>
  <c r="J148" i="6"/>
  <c r="O148" i="6" s="1"/>
  <c r="T148" i="6" s="1"/>
  <c r="Y148" i="6" s="1"/>
  <c r="AD148" i="6" s="1"/>
  <c r="A148" i="6"/>
  <c r="J147" i="6"/>
  <c r="O147" i="6" s="1"/>
  <c r="T147" i="6" s="1"/>
  <c r="Y147" i="6" s="1"/>
  <c r="AD147" i="6" s="1"/>
  <c r="A147" i="6"/>
  <c r="A146" i="6"/>
  <c r="J145" i="6"/>
  <c r="O145" i="6" s="1"/>
  <c r="T145" i="6" s="1"/>
  <c r="Y145" i="6" s="1"/>
  <c r="AD145" i="6" s="1"/>
  <c r="A145" i="6"/>
  <c r="J144" i="6"/>
  <c r="O144" i="6" s="1"/>
  <c r="T144" i="6" s="1"/>
  <c r="Y144" i="6" s="1"/>
  <c r="AD144" i="6" s="1"/>
  <c r="A144" i="6"/>
  <c r="J143" i="6"/>
  <c r="O143" i="6" s="1"/>
  <c r="T143" i="6" s="1"/>
  <c r="Y143" i="6" s="1"/>
  <c r="AD143" i="6" s="1"/>
  <c r="A143" i="6"/>
  <c r="J142" i="6"/>
  <c r="O142" i="6" s="1"/>
  <c r="T142" i="6" s="1"/>
  <c r="Y142" i="6" s="1"/>
  <c r="AD142" i="6" s="1"/>
  <c r="A142" i="6"/>
  <c r="J141" i="6"/>
  <c r="O141" i="6" s="1"/>
  <c r="T141" i="6" s="1"/>
  <c r="Y141" i="6" s="1"/>
  <c r="AD141" i="6" s="1"/>
  <c r="A141" i="6"/>
  <c r="J140" i="6"/>
  <c r="O140" i="6" s="1"/>
  <c r="T140" i="6" s="1"/>
  <c r="Y140" i="6" s="1"/>
  <c r="AD140" i="6" s="1"/>
  <c r="A140" i="6"/>
  <c r="J139" i="6"/>
  <c r="O139" i="6" s="1"/>
  <c r="T139" i="6" s="1"/>
  <c r="Y139" i="6" s="1"/>
  <c r="AD139" i="6" s="1"/>
  <c r="A139" i="6"/>
  <c r="A138" i="6"/>
  <c r="J137" i="6"/>
  <c r="O137" i="6" s="1"/>
  <c r="T137" i="6" s="1"/>
  <c r="Y137" i="6" s="1"/>
  <c r="AD137" i="6" s="1"/>
  <c r="A137" i="6"/>
  <c r="J136" i="6"/>
  <c r="O136" i="6" s="1"/>
  <c r="T136" i="6" s="1"/>
  <c r="Y136" i="6" s="1"/>
  <c r="AD136" i="6" s="1"/>
  <c r="A136" i="6"/>
  <c r="J135" i="6"/>
  <c r="O135" i="6" s="1"/>
  <c r="T135" i="6" s="1"/>
  <c r="Y135" i="6" s="1"/>
  <c r="AD135" i="6" s="1"/>
  <c r="A135" i="6"/>
  <c r="J134" i="6"/>
  <c r="O134" i="6" s="1"/>
  <c r="T134" i="6" s="1"/>
  <c r="Y134" i="6" s="1"/>
  <c r="AD134" i="6" s="1"/>
  <c r="A134" i="6"/>
  <c r="J133" i="6"/>
  <c r="O133" i="6" s="1"/>
  <c r="T133" i="6" s="1"/>
  <c r="Y133" i="6" s="1"/>
  <c r="AD133" i="6" s="1"/>
  <c r="A133" i="6"/>
  <c r="J132" i="6"/>
  <c r="O132" i="6" s="1"/>
  <c r="T132" i="6" s="1"/>
  <c r="Y132" i="6" s="1"/>
  <c r="AD132" i="6" s="1"/>
  <c r="A132" i="6"/>
  <c r="J131" i="6"/>
  <c r="O131" i="6" s="1"/>
  <c r="T131" i="6" s="1"/>
  <c r="Y131" i="6" s="1"/>
  <c r="AD131" i="6" s="1"/>
  <c r="A131" i="6"/>
  <c r="A130" i="6"/>
  <c r="J129" i="6"/>
  <c r="O129" i="6" s="1"/>
  <c r="T129" i="6" s="1"/>
  <c r="Y129" i="6" s="1"/>
  <c r="AD129" i="6" s="1"/>
  <c r="A129" i="6"/>
  <c r="J128" i="6"/>
  <c r="O128" i="6" s="1"/>
  <c r="T128" i="6" s="1"/>
  <c r="Y128" i="6" s="1"/>
  <c r="AD128" i="6" s="1"/>
  <c r="A128" i="6"/>
  <c r="J127" i="6"/>
  <c r="O127" i="6" s="1"/>
  <c r="T127" i="6" s="1"/>
  <c r="Y127" i="6" s="1"/>
  <c r="AD127" i="6" s="1"/>
  <c r="A127" i="6"/>
  <c r="J126" i="6"/>
  <c r="O126" i="6" s="1"/>
  <c r="T126" i="6" s="1"/>
  <c r="Y126" i="6" s="1"/>
  <c r="AD126" i="6" s="1"/>
  <c r="A126" i="6"/>
  <c r="J125" i="6"/>
  <c r="O125" i="6" s="1"/>
  <c r="T125" i="6" s="1"/>
  <c r="Y125" i="6" s="1"/>
  <c r="AD125" i="6" s="1"/>
  <c r="A125" i="6"/>
  <c r="A124" i="6"/>
  <c r="J123" i="6"/>
  <c r="O123" i="6" s="1"/>
  <c r="T123" i="6" s="1"/>
  <c r="Y123" i="6" s="1"/>
  <c r="AD123" i="6" s="1"/>
  <c r="A123" i="6"/>
  <c r="A122" i="6"/>
  <c r="J121" i="6"/>
  <c r="O121" i="6" s="1"/>
  <c r="T121" i="6" s="1"/>
  <c r="Y121" i="6" s="1"/>
  <c r="AD121" i="6" s="1"/>
  <c r="A121" i="6"/>
  <c r="J120" i="6"/>
  <c r="O120" i="6" s="1"/>
  <c r="T120" i="6" s="1"/>
  <c r="Y120" i="6" s="1"/>
  <c r="AD120" i="6" s="1"/>
  <c r="A120" i="6"/>
  <c r="J119" i="6"/>
  <c r="O119" i="6" s="1"/>
  <c r="T119" i="6" s="1"/>
  <c r="Y119" i="6" s="1"/>
  <c r="AD119" i="6" s="1"/>
  <c r="A119" i="6"/>
  <c r="J118" i="6"/>
  <c r="O118" i="6" s="1"/>
  <c r="T118" i="6" s="1"/>
  <c r="Y118" i="6" s="1"/>
  <c r="AD118" i="6" s="1"/>
  <c r="A118" i="6"/>
  <c r="J117" i="6"/>
  <c r="O117" i="6" s="1"/>
  <c r="T117" i="6" s="1"/>
  <c r="Y117" i="6" s="1"/>
  <c r="AD117" i="6" s="1"/>
  <c r="A117" i="6"/>
  <c r="J116" i="6"/>
  <c r="O116" i="6" s="1"/>
  <c r="T116" i="6" s="1"/>
  <c r="Y116" i="6" s="1"/>
  <c r="AD116" i="6" s="1"/>
  <c r="A116" i="6"/>
  <c r="J115" i="6"/>
  <c r="O115" i="6" s="1"/>
  <c r="T115" i="6" s="1"/>
  <c r="Y115" i="6" s="1"/>
  <c r="AD115" i="6" s="1"/>
  <c r="A115" i="6"/>
  <c r="A114" i="6"/>
  <c r="J113" i="6"/>
  <c r="O113" i="6" s="1"/>
  <c r="T113" i="6" s="1"/>
  <c r="Y113" i="6" s="1"/>
  <c r="AD113" i="6" s="1"/>
  <c r="A113" i="6"/>
  <c r="J112" i="6"/>
  <c r="O112" i="6" s="1"/>
  <c r="T112" i="6" s="1"/>
  <c r="Y112" i="6" s="1"/>
  <c r="AD112" i="6" s="1"/>
  <c r="A112" i="6"/>
  <c r="J111" i="6"/>
  <c r="O111" i="6" s="1"/>
  <c r="T111" i="6" s="1"/>
  <c r="Y111" i="6" s="1"/>
  <c r="AD111" i="6" s="1"/>
  <c r="A111" i="6"/>
  <c r="A110" i="6"/>
  <c r="J109" i="6"/>
  <c r="O109" i="6" s="1"/>
  <c r="T109" i="6" s="1"/>
  <c r="Y109" i="6" s="1"/>
  <c r="AD109" i="6" s="1"/>
  <c r="A109" i="6"/>
  <c r="J108" i="6"/>
  <c r="O108" i="6" s="1"/>
  <c r="T108" i="6" s="1"/>
  <c r="Y108" i="6" s="1"/>
  <c r="AD108" i="6" s="1"/>
  <c r="A108" i="6"/>
  <c r="J107" i="6"/>
  <c r="O107" i="6" s="1"/>
  <c r="T107" i="6" s="1"/>
  <c r="Y107" i="6" s="1"/>
  <c r="AD107" i="6" s="1"/>
  <c r="A107" i="6"/>
  <c r="A106" i="6"/>
  <c r="J105" i="6"/>
  <c r="O105" i="6" s="1"/>
  <c r="T105" i="6" s="1"/>
  <c r="Y105" i="6" s="1"/>
  <c r="AD105" i="6" s="1"/>
  <c r="A105" i="6"/>
  <c r="J104" i="6"/>
  <c r="O104" i="6" s="1"/>
  <c r="T104" i="6" s="1"/>
  <c r="Y104" i="6" s="1"/>
  <c r="AD104" i="6" s="1"/>
  <c r="A104" i="6"/>
  <c r="J103" i="6"/>
  <c r="O103" i="6" s="1"/>
  <c r="T103" i="6" s="1"/>
  <c r="Y103" i="6" s="1"/>
  <c r="AD103" i="6" s="1"/>
  <c r="A103" i="6"/>
  <c r="J102" i="6"/>
  <c r="O102" i="6" s="1"/>
  <c r="T102" i="6" s="1"/>
  <c r="Y102" i="6" s="1"/>
  <c r="AD102" i="6" s="1"/>
  <c r="A102" i="6"/>
  <c r="J101" i="6"/>
  <c r="O101" i="6" s="1"/>
  <c r="T101" i="6" s="1"/>
  <c r="Y101" i="6" s="1"/>
  <c r="AD101" i="6" s="1"/>
  <c r="A101" i="6"/>
  <c r="J100" i="6"/>
  <c r="O100" i="6" s="1"/>
  <c r="T100" i="6" s="1"/>
  <c r="Y100" i="6" s="1"/>
  <c r="AD100" i="6" s="1"/>
  <c r="A100" i="6"/>
  <c r="J99" i="6"/>
  <c r="O99" i="6" s="1"/>
  <c r="T99" i="6" s="1"/>
  <c r="Y99" i="6" s="1"/>
  <c r="AD99" i="6" s="1"/>
  <c r="A99" i="6"/>
  <c r="A98" i="6"/>
  <c r="J97" i="6"/>
  <c r="O97" i="6" s="1"/>
  <c r="T97" i="6" s="1"/>
  <c r="Y97" i="6" s="1"/>
  <c r="AD97" i="6" s="1"/>
  <c r="A97" i="6"/>
  <c r="J96" i="6"/>
  <c r="O96" i="6" s="1"/>
  <c r="T96" i="6" s="1"/>
  <c r="Y96" i="6" s="1"/>
  <c r="AD96" i="6" s="1"/>
  <c r="A96" i="6"/>
  <c r="J95" i="6"/>
  <c r="O95" i="6" s="1"/>
  <c r="T95" i="6" s="1"/>
  <c r="Y95" i="6" s="1"/>
  <c r="AD95" i="6" s="1"/>
  <c r="A95" i="6"/>
  <c r="J94" i="6"/>
  <c r="O94" i="6" s="1"/>
  <c r="T94" i="6" s="1"/>
  <c r="Y94" i="6" s="1"/>
  <c r="AD94" i="6" s="1"/>
  <c r="A94" i="6"/>
  <c r="J93" i="6"/>
  <c r="O93" i="6" s="1"/>
  <c r="T93" i="6" s="1"/>
  <c r="Y93" i="6" s="1"/>
  <c r="AD93" i="6" s="1"/>
  <c r="A93" i="6"/>
  <c r="A92" i="6"/>
  <c r="J91" i="6"/>
  <c r="O91" i="6" s="1"/>
  <c r="T91" i="6" s="1"/>
  <c r="Y91" i="6" s="1"/>
  <c r="AD91" i="6" s="1"/>
  <c r="A91" i="6"/>
  <c r="A90" i="6"/>
  <c r="J89" i="6"/>
  <c r="O89" i="6" s="1"/>
  <c r="T89" i="6" s="1"/>
  <c r="Y89" i="6" s="1"/>
  <c r="AD89" i="6" s="1"/>
  <c r="A89" i="6"/>
  <c r="J88" i="6"/>
  <c r="O88" i="6" s="1"/>
  <c r="T88" i="6" s="1"/>
  <c r="Y88" i="6" s="1"/>
  <c r="AD88" i="6" s="1"/>
  <c r="A88" i="6"/>
  <c r="A87" i="6"/>
  <c r="J86" i="6"/>
  <c r="O86" i="6" s="1"/>
  <c r="T86" i="6" s="1"/>
  <c r="Y86" i="6" s="1"/>
  <c r="AD86" i="6" s="1"/>
  <c r="A86" i="6"/>
  <c r="J85" i="6"/>
  <c r="O85" i="6" s="1"/>
  <c r="T85" i="6" s="1"/>
  <c r="Y85" i="6" s="1"/>
  <c r="AD85" i="6" s="1"/>
  <c r="A85" i="6"/>
  <c r="J84" i="6"/>
  <c r="O84" i="6" s="1"/>
  <c r="T84" i="6" s="1"/>
  <c r="Y84" i="6" s="1"/>
  <c r="AD84" i="6" s="1"/>
  <c r="A84" i="6"/>
  <c r="J83" i="6"/>
  <c r="O83" i="6" s="1"/>
  <c r="T83" i="6" s="1"/>
  <c r="Y83" i="6" s="1"/>
  <c r="AD83" i="6" s="1"/>
  <c r="A83" i="6"/>
  <c r="A82" i="6"/>
  <c r="J81" i="6"/>
  <c r="O81" i="6" s="1"/>
  <c r="T81" i="6" s="1"/>
  <c r="Y81" i="6" s="1"/>
  <c r="AD81" i="6" s="1"/>
  <c r="A81" i="6"/>
  <c r="J80" i="6"/>
  <c r="O80" i="6" s="1"/>
  <c r="T80" i="6" s="1"/>
  <c r="Y80" i="6" s="1"/>
  <c r="AD80" i="6" s="1"/>
  <c r="A80" i="6"/>
  <c r="J79" i="6"/>
  <c r="O79" i="6" s="1"/>
  <c r="T79" i="6" s="1"/>
  <c r="Y79" i="6" s="1"/>
  <c r="AD79" i="6" s="1"/>
  <c r="A79" i="6"/>
  <c r="J78" i="6"/>
  <c r="O78" i="6" s="1"/>
  <c r="T78" i="6" s="1"/>
  <c r="Y78" i="6" s="1"/>
  <c r="AD78" i="6" s="1"/>
  <c r="A78" i="6"/>
  <c r="J77" i="6"/>
  <c r="O77" i="6" s="1"/>
  <c r="T77" i="6" s="1"/>
  <c r="Y77" i="6" s="1"/>
  <c r="AD77" i="6" s="1"/>
  <c r="A77" i="6"/>
  <c r="A76" i="6"/>
  <c r="J75" i="6"/>
  <c r="O75" i="6" s="1"/>
  <c r="T75" i="6" s="1"/>
  <c r="Y75" i="6" s="1"/>
  <c r="AD75" i="6" s="1"/>
  <c r="A75" i="6"/>
  <c r="A74" i="6"/>
  <c r="J73" i="6"/>
  <c r="O73" i="6" s="1"/>
  <c r="T73" i="6" s="1"/>
  <c r="Y73" i="6" s="1"/>
  <c r="AD73" i="6" s="1"/>
  <c r="A73" i="6"/>
  <c r="J72" i="6"/>
  <c r="O72" i="6" s="1"/>
  <c r="T72" i="6" s="1"/>
  <c r="Y72" i="6" s="1"/>
  <c r="AD72" i="6" s="1"/>
  <c r="A71" i="6"/>
  <c r="A70" i="6"/>
  <c r="J69" i="6"/>
  <c r="O69" i="6" s="1"/>
  <c r="T69" i="6" s="1"/>
  <c r="Y69" i="6" s="1"/>
  <c r="AD69" i="6" s="1"/>
  <c r="A69" i="6"/>
  <c r="J68" i="6"/>
  <c r="O68" i="6" s="1"/>
  <c r="T68" i="6" s="1"/>
  <c r="Y68" i="6" s="1"/>
  <c r="AD68" i="6" s="1"/>
  <c r="A68" i="6"/>
  <c r="J67" i="6"/>
  <c r="O67" i="6" s="1"/>
  <c r="T67" i="6" s="1"/>
  <c r="Y67" i="6" s="1"/>
  <c r="AD67" i="6" s="1"/>
  <c r="A67" i="6"/>
  <c r="A66" i="6"/>
  <c r="J65" i="6"/>
  <c r="O65" i="6" s="1"/>
  <c r="T65" i="6" s="1"/>
  <c r="Y65" i="6" s="1"/>
  <c r="AD65" i="6" s="1"/>
  <c r="A65" i="6"/>
  <c r="J64" i="6"/>
  <c r="O64" i="6" s="1"/>
  <c r="T64" i="6" s="1"/>
  <c r="Y64" i="6" s="1"/>
  <c r="AD64" i="6" s="1"/>
  <c r="A64" i="6"/>
  <c r="A63" i="6"/>
  <c r="A62" i="6"/>
  <c r="J61" i="6"/>
  <c r="O61" i="6" s="1"/>
  <c r="T61" i="6" s="1"/>
  <c r="Y61" i="6" s="1"/>
  <c r="AD61" i="6" s="1"/>
  <c r="A61" i="6"/>
  <c r="J60" i="6"/>
  <c r="O60" i="6" s="1"/>
  <c r="T60" i="6" s="1"/>
  <c r="Y60" i="6" s="1"/>
  <c r="AD60" i="6" s="1"/>
  <c r="A60" i="6"/>
  <c r="J59" i="6"/>
  <c r="O59" i="6" s="1"/>
  <c r="T59" i="6" s="1"/>
  <c r="Y59" i="6" s="1"/>
  <c r="AD59" i="6" s="1"/>
  <c r="A59" i="6"/>
  <c r="A58" i="6"/>
  <c r="J57" i="6"/>
  <c r="O57" i="6" s="1"/>
  <c r="T57" i="6" s="1"/>
  <c r="Y57" i="6" s="1"/>
  <c r="AD57" i="6" s="1"/>
  <c r="A57" i="6"/>
  <c r="J56" i="6"/>
  <c r="O56" i="6" s="1"/>
  <c r="T56" i="6" s="1"/>
  <c r="Y56" i="6" s="1"/>
  <c r="AD56" i="6" s="1"/>
  <c r="A56" i="6"/>
  <c r="A55" i="6"/>
  <c r="A54" i="6"/>
  <c r="J53" i="6"/>
  <c r="O53" i="6" s="1"/>
  <c r="T53" i="6" s="1"/>
  <c r="Y53" i="6" s="1"/>
  <c r="AD53" i="6" s="1"/>
  <c r="A53" i="6"/>
  <c r="E52" i="6"/>
  <c r="G52" i="6" s="1"/>
  <c r="A52" i="6"/>
  <c r="E51" i="6"/>
  <c r="G51" i="6" s="1"/>
  <c r="J51" i="6"/>
  <c r="O51" i="6" s="1"/>
  <c r="T51" i="6" s="1"/>
  <c r="Y51" i="6" s="1"/>
  <c r="AD51" i="6" s="1"/>
  <c r="A51" i="6"/>
  <c r="E50" i="6"/>
  <c r="G50" i="6" s="1"/>
  <c r="A50" i="6"/>
  <c r="E49" i="6"/>
  <c r="G49" i="6" s="1"/>
  <c r="A49" i="6"/>
  <c r="A48" i="6"/>
  <c r="E47" i="6"/>
  <c r="G47" i="6" s="1"/>
  <c r="A47" i="6"/>
  <c r="E46" i="6"/>
  <c r="G46" i="6" s="1"/>
  <c r="A46" i="6"/>
  <c r="E45" i="6"/>
  <c r="G45" i="6" s="1"/>
  <c r="A45" i="6"/>
  <c r="E44" i="6"/>
  <c r="G44" i="6" s="1"/>
  <c r="A44" i="6"/>
  <c r="A43" i="6"/>
  <c r="J42" i="6"/>
  <c r="O42" i="6" s="1"/>
  <c r="T42" i="6" s="1"/>
  <c r="Y42" i="6" s="1"/>
  <c r="AD42" i="6" s="1"/>
  <c r="A42" i="6"/>
  <c r="A41" i="6"/>
  <c r="E40" i="6"/>
  <c r="G40" i="6" s="1"/>
  <c r="J40" i="6"/>
  <c r="O40" i="6" s="1"/>
  <c r="T40" i="6" s="1"/>
  <c r="Y40" i="6" s="1"/>
  <c r="AD40" i="6" s="1"/>
  <c r="A40" i="6"/>
  <c r="E39" i="6"/>
  <c r="G39" i="6" s="1"/>
  <c r="A39" i="6"/>
  <c r="J38" i="6"/>
  <c r="O38" i="6" s="1"/>
  <c r="T38" i="6" s="1"/>
  <c r="Y38" i="6" s="1"/>
  <c r="AD38" i="6" s="1"/>
  <c r="A38" i="6"/>
  <c r="E37" i="6"/>
  <c r="G37" i="6" s="1"/>
  <c r="A37" i="6"/>
  <c r="E36" i="6"/>
  <c r="G36" i="6" s="1"/>
  <c r="A36" i="6"/>
  <c r="J35" i="6"/>
  <c r="O35" i="6" s="1"/>
  <c r="T35" i="6" s="1"/>
  <c r="Y35" i="6" s="1"/>
  <c r="AD35" i="6" s="1"/>
  <c r="A35" i="6"/>
  <c r="E34" i="6"/>
  <c r="G34" i="6" s="1"/>
  <c r="A34" i="6"/>
  <c r="J33" i="6"/>
  <c r="O33" i="6" s="1"/>
  <c r="T33" i="6" s="1"/>
  <c r="Y33" i="6" s="1"/>
  <c r="AD33" i="6" s="1"/>
  <c r="A33" i="6"/>
  <c r="A32" i="6"/>
  <c r="J31" i="6"/>
  <c r="O31" i="6" s="1"/>
  <c r="T31" i="6" s="1"/>
  <c r="Y31" i="6" s="1"/>
  <c r="AD31" i="6" s="1"/>
  <c r="A31" i="6"/>
  <c r="E30" i="6"/>
  <c r="G30" i="6" s="1"/>
  <c r="A30" i="6"/>
  <c r="J29" i="6"/>
  <c r="O29" i="6" s="1"/>
  <c r="T29" i="6" s="1"/>
  <c r="Y29" i="6" s="1"/>
  <c r="AD29" i="6" s="1"/>
  <c r="A29" i="6"/>
  <c r="E28" i="6"/>
  <c r="G28" i="6" s="1"/>
  <c r="A28" i="6"/>
  <c r="J27" i="6"/>
  <c r="O27" i="6" s="1"/>
  <c r="T27" i="6" s="1"/>
  <c r="Y27" i="6" s="1"/>
  <c r="AD27" i="6" s="1"/>
  <c r="A27" i="6"/>
  <c r="J26" i="6"/>
  <c r="O26" i="6" s="1"/>
  <c r="T26" i="6" s="1"/>
  <c r="Y26" i="6" s="1"/>
  <c r="AD26" i="6" s="1"/>
  <c r="A26" i="6"/>
  <c r="A25" i="6"/>
  <c r="A24" i="6"/>
  <c r="E23" i="6"/>
  <c r="G23" i="6" s="1"/>
  <c r="A23" i="6"/>
  <c r="J22" i="6"/>
  <c r="O22" i="6" s="1"/>
  <c r="T22" i="6" s="1"/>
  <c r="Y22" i="6" s="1"/>
  <c r="AD22" i="6" s="1"/>
  <c r="A22" i="6"/>
  <c r="E21" i="6"/>
  <c r="G21" i="6" s="1"/>
  <c r="J21" i="6"/>
  <c r="O21" i="6" s="1"/>
  <c r="T21" i="6" s="1"/>
  <c r="Y21" i="6" s="1"/>
  <c r="AD21" i="6" s="1"/>
  <c r="A21" i="6"/>
  <c r="E20" i="6"/>
  <c r="G20" i="6" s="1"/>
  <c r="A20" i="6"/>
  <c r="E19" i="6"/>
  <c r="G19" i="6" s="1"/>
  <c r="J19" i="6"/>
  <c r="O19" i="6" s="1"/>
  <c r="T19" i="6" s="1"/>
  <c r="Y19" i="6" s="1"/>
  <c r="AD19" i="6" s="1"/>
  <c r="A19" i="6"/>
  <c r="E18" i="6"/>
  <c r="G18" i="6" s="1"/>
  <c r="A18" i="6"/>
  <c r="A17" i="6"/>
  <c r="A16" i="6"/>
  <c r="E15" i="6"/>
  <c r="G15" i="6" s="1"/>
  <c r="A15" i="6"/>
  <c r="E14" i="6"/>
  <c r="G14" i="6" s="1"/>
  <c r="A14" i="6"/>
  <c r="A13" i="6"/>
  <c r="E12" i="6"/>
  <c r="G12" i="6" s="1"/>
  <c r="A12" i="6"/>
  <c r="A11" i="6"/>
  <c r="E10" i="6"/>
  <c r="G10" i="6" s="1"/>
  <c r="A10" i="6"/>
  <c r="A9" i="6"/>
  <c r="A8" i="6"/>
  <c r="E7" i="6"/>
  <c r="G7" i="6" s="1"/>
  <c r="A7" i="6"/>
  <c r="E6" i="6"/>
  <c r="G6" i="6" s="1"/>
  <c r="A6" i="6"/>
  <c r="A5" i="6"/>
  <c r="E4" i="6"/>
  <c r="G4" i="6" s="1"/>
  <c r="A4" i="6"/>
  <c r="A3" i="6"/>
  <c r="C12" i="3"/>
  <c r="D12" i="3"/>
  <c r="F12" i="3"/>
  <c r="G12" i="3"/>
  <c r="I12" i="3"/>
  <c r="J12" i="3"/>
  <c r="L12" i="3"/>
  <c r="M12" i="3"/>
  <c r="O12" i="3"/>
  <c r="P12" i="3"/>
  <c r="R12" i="3"/>
  <c r="S12" i="3"/>
  <c r="C13" i="3"/>
  <c r="D13" i="3"/>
  <c r="F13" i="3"/>
  <c r="G13" i="3"/>
  <c r="I13" i="3"/>
  <c r="J13" i="3"/>
  <c r="L13" i="3"/>
  <c r="M13" i="3"/>
  <c r="O13" i="3"/>
  <c r="P13" i="3"/>
  <c r="R13" i="3"/>
  <c r="S13" i="3"/>
  <c r="D9" i="3"/>
  <c r="J17" i="6" l="1"/>
  <c r="O17" i="6" s="1"/>
  <c r="T17" i="6" s="1"/>
  <c r="Y17" i="6" s="1"/>
  <c r="AD17" i="6" s="1"/>
  <c r="E17" i="6"/>
  <c r="G17" i="6" s="1"/>
  <c r="J14" i="6"/>
  <c r="O14" i="6" s="1"/>
  <c r="T14" i="6" s="1"/>
  <c r="Y14" i="6" s="1"/>
  <c r="AD14" i="6" s="1"/>
  <c r="E24" i="6"/>
  <c r="G24" i="6" s="1"/>
  <c r="J24" i="6"/>
  <c r="O24" i="6" s="1"/>
  <c r="T24" i="6" s="1"/>
  <c r="Y24" i="6" s="1"/>
  <c r="AD24" i="6" s="1"/>
  <c r="E26" i="6"/>
  <c r="G26" i="6" s="1"/>
  <c r="E38" i="6"/>
  <c r="G38" i="6" s="1"/>
  <c r="E43" i="6"/>
  <c r="G43" i="6" s="1"/>
  <c r="J43" i="6"/>
  <c r="O43" i="6" s="1"/>
  <c r="T43" i="6" s="1"/>
  <c r="Y43" i="6" s="1"/>
  <c r="AD43" i="6" s="1"/>
  <c r="O157" i="6"/>
  <c r="J15" i="6"/>
  <c r="O15" i="6" s="1"/>
  <c r="T15" i="6" s="1"/>
  <c r="Y15" i="6" s="1"/>
  <c r="AD15" i="6" s="1"/>
  <c r="J47" i="6"/>
  <c r="O47" i="6" s="1"/>
  <c r="T47" i="6" s="1"/>
  <c r="Y47" i="6" s="1"/>
  <c r="AD47" i="6" s="1"/>
  <c r="E42" i="6"/>
  <c r="G42" i="6" s="1"/>
  <c r="J18" i="6"/>
  <c r="O18" i="6" s="1"/>
  <c r="T18" i="6" s="1"/>
  <c r="Y18" i="6" s="1"/>
  <c r="AD18" i="6" s="1"/>
  <c r="J34" i="6"/>
  <c r="O34" i="6" s="1"/>
  <c r="T34" i="6" s="1"/>
  <c r="Y34" i="6" s="1"/>
  <c r="AD34" i="6" s="1"/>
  <c r="J50" i="6"/>
  <c r="O50" i="6" s="1"/>
  <c r="T50" i="6" s="1"/>
  <c r="Y50" i="6" s="1"/>
  <c r="AD50" i="6" s="1"/>
  <c r="J3" i="6"/>
  <c r="J163" i="6" s="1"/>
  <c r="E3" i="6"/>
  <c r="G3" i="6" s="1"/>
  <c r="J9" i="6"/>
  <c r="O9" i="6" s="1"/>
  <c r="T9" i="6" s="1"/>
  <c r="Y9" i="6" s="1"/>
  <c r="AD9" i="6" s="1"/>
  <c r="E9" i="6"/>
  <c r="G9" i="6" s="1"/>
  <c r="E41" i="6"/>
  <c r="G41" i="6" s="1"/>
  <c r="J41" i="6"/>
  <c r="O41" i="6" s="1"/>
  <c r="T41" i="6" s="1"/>
  <c r="Y41" i="6" s="1"/>
  <c r="AD41" i="6" s="1"/>
  <c r="E48" i="6"/>
  <c r="G48" i="6" s="1"/>
  <c r="J48" i="6"/>
  <c r="O48" i="6" s="1"/>
  <c r="T48" i="6" s="1"/>
  <c r="Y48" i="6" s="1"/>
  <c r="AD48" i="6" s="1"/>
  <c r="J5" i="6"/>
  <c r="O5" i="6" s="1"/>
  <c r="T5" i="6" s="1"/>
  <c r="Y5" i="6" s="1"/>
  <c r="AD5" i="6" s="1"/>
  <c r="E5" i="6"/>
  <c r="G5" i="6" s="1"/>
  <c r="J13" i="6"/>
  <c r="O13" i="6" s="1"/>
  <c r="T13" i="6" s="1"/>
  <c r="Y13" i="6" s="1"/>
  <c r="AD13" i="6" s="1"/>
  <c r="E13" i="6"/>
  <c r="G13" i="6" s="1"/>
  <c r="J4" i="6"/>
  <c r="O4" i="6" s="1"/>
  <c r="T4" i="6" s="1"/>
  <c r="Y4" i="6" s="1"/>
  <c r="AD4" i="6" s="1"/>
  <c r="J20" i="6"/>
  <c r="O20" i="6" s="1"/>
  <c r="T20" i="6" s="1"/>
  <c r="Y20" i="6" s="1"/>
  <c r="AD20" i="6" s="1"/>
  <c r="J52" i="6"/>
  <c r="O52" i="6" s="1"/>
  <c r="T52" i="6" s="1"/>
  <c r="Y52" i="6" s="1"/>
  <c r="AD52" i="6" s="1"/>
  <c r="E8" i="6"/>
  <c r="G8" i="6" s="1"/>
  <c r="J8" i="6"/>
  <c r="O8" i="6" s="1"/>
  <c r="T8" i="6" s="1"/>
  <c r="Y8" i="6" s="1"/>
  <c r="AD8" i="6" s="1"/>
  <c r="E16" i="6"/>
  <c r="G16" i="6" s="1"/>
  <c r="J16" i="6"/>
  <c r="O16" i="6" s="1"/>
  <c r="T16" i="6" s="1"/>
  <c r="Y16" i="6" s="1"/>
  <c r="AD16" i="6" s="1"/>
  <c r="E22" i="6"/>
  <c r="G22" i="6" s="1"/>
  <c r="E25" i="6"/>
  <c r="G25" i="6" s="1"/>
  <c r="J25" i="6"/>
  <c r="O25" i="6" s="1"/>
  <c r="T25" i="6" s="1"/>
  <c r="Y25" i="6" s="1"/>
  <c r="AD25" i="6" s="1"/>
  <c r="E32" i="6"/>
  <c r="G32" i="6" s="1"/>
  <c r="J32" i="6"/>
  <c r="O32" i="6" s="1"/>
  <c r="T32" i="6" s="1"/>
  <c r="Y32" i="6" s="1"/>
  <c r="AD32" i="6" s="1"/>
  <c r="J6" i="6"/>
  <c r="O6" i="6" s="1"/>
  <c r="T6" i="6" s="1"/>
  <c r="Y6" i="6" s="1"/>
  <c r="AD6" i="6" s="1"/>
  <c r="J11" i="6"/>
  <c r="O11" i="6" s="1"/>
  <c r="T11" i="6" s="1"/>
  <c r="Y11" i="6" s="1"/>
  <c r="AD11" i="6" s="1"/>
  <c r="E11" i="6"/>
  <c r="G11" i="6" s="1"/>
  <c r="J10" i="6"/>
  <c r="O10" i="6" s="1"/>
  <c r="T10" i="6" s="1"/>
  <c r="Y10" i="6" s="1"/>
  <c r="AD10" i="6" s="1"/>
  <c r="J49" i="6"/>
  <c r="O49" i="6" s="1"/>
  <c r="T49" i="6" s="1"/>
  <c r="Y49" i="6" s="1"/>
  <c r="AD49" i="6" s="1"/>
  <c r="J37" i="6"/>
  <c r="O37" i="6" s="1"/>
  <c r="T37" i="6" s="1"/>
  <c r="Y37" i="6" s="1"/>
  <c r="AD37" i="6" s="1"/>
  <c r="J45" i="6"/>
  <c r="O45" i="6" s="1"/>
  <c r="T45" i="6" s="1"/>
  <c r="Y45" i="6" s="1"/>
  <c r="AD45" i="6" s="1"/>
  <c r="E29" i="6"/>
  <c r="G29" i="6" s="1"/>
  <c r="E27" i="6"/>
  <c r="G27" i="6" s="1"/>
  <c r="E31" i="6"/>
  <c r="G31" i="6" s="1"/>
  <c r="E33" i="6"/>
  <c r="G33" i="6" s="1"/>
  <c r="E35" i="6"/>
  <c r="G35" i="6" s="1"/>
  <c r="E52" i="1"/>
  <c r="G52" i="1" s="1"/>
  <c r="E51" i="1"/>
  <c r="G51" i="1" s="1"/>
  <c r="E50" i="1"/>
  <c r="G50" i="1" s="1"/>
  <c r="E49" i="1"/>
  <c r="G49" i="1" s="1"/>
  <c r="E48" i="1"/>
  <c r="G48" i="1" s="1"/>
  <c r="E47" i="1"/>
  <c r="G47" i="1" s="1"/>
  <c r="E46" i="1"/>
  <c r="G46" i="1" s="1"/>
  <c r="E45" i="1"/>
  <c r="G45" i="1" s="1"/>
  <c r="E44" i="1"/>
  <c r="G44" i="1" s="1"/>
  <c r="E43" i="1"/>
  <c r="G43" i="1" s="1"/>
  <c r="E42" i="1"/>
  <c r="G42" i="1" s="1"/>
  <c r="E41" i="1"/>
  <c r="G41" i="1" s="1"/>
  <c r="E40" i="1"/>
  <c r="G40" i="1" s="1"/>
  <c r="E39" i="1"/>
  <c r="G39" i="1" s="1"/>
  <c r="E38" i="1"/>
  <c r="G38" i="1" s="1"/>
  <c r="E37" i="1"/>
  <c r="G37" i="1" s="1"/>
  <c r="E36" i="1"/>
  <c r="G36" i="1" s="1"/>
  <c r="E35" i="1"/>
  <c r="G35" i="1" s="1"/>
  <c r="E34" i="1"/>
  <c r="G34" i="1" s="1"/>
  <c r="E33" i="1"/>
  <c r="G33" i="1" s="1"/>
  <c r="E32" i="1"/>
  <c r="G32" i="1" s="1"/>
  <c r="E31" i="1"/>
  <c r="G31" i="1" s="1"/>
  <c r="E30" i="1"/>
  <c r="G30" i="1" s="1"/>
  <c r="E29" i="1"/>
  <c r="G29" i="1" s="1"/>
  <c r="E28" i="1"/>
  <c r="G28" i="1" s="1"/>
  <c r="E27" i="1"/>
  <c r="G27" i="1" s="1"/>
  <c r="E26" i="1"/>
  <c r="G26" i="1" s="1"/>
  <c r="E25" i="1"/>
  <c r="G25" i="1" s="1"/>
  <c r="E24" i="1"/>
  <c r="G24" i="1" s="1"/>
  <c r="E23" i="1"/>
  <c r="G23" i="1" s="1"/>
  <c r="E22" i="1"/>
  <c r="G22" i="1" s="1"/>
  <c r="E21" i="1"/>
  <c r="G21" i="1" s="1"/>
  <c r="E20" i="1"/>
  <c r="G20" i="1" s="1"/>
  <c r="E19" i="1"/>
  <c r="G19" i="1" s="1"/>
  <c r="E18" i="1"/>
  <c r="G18" i="1" s="1"/>
  <c r="E17" i="1"/>
  <c r="G17" i="1" s="1"/>
  <c r="E16" i="1"/>
  <c r="G16" i="1" s="1"/>
  <c r="E15" i="1"/>
  <c r="G15" i="1" s="1"/>
  <c r="E14" i="1"/>
  <c r="G14" i="1" s="1"/>
  <c r="E13" i="1"/>
  <c r="G13" i="1" s="1"/>
  <c r="E12" i="1"/>
  <c r="G12" i="1" s="1"/>
  <c r="E11" i="1"/>
  <c r="G11" i="1" s="1"/>
  <c r="E10" i="1"/>
  <c r="G10" i="1" s="1"/>
  <c r="E9" i="1"/>
  <c r="G9" i="1" s="1"/>
  <c r="E8" i="1"/>
  <c r="G8" i="1" s="1"/>
  <c r="E7" i="1"/>
  <c r="G7" i="1" s="1"/>
  <c r="E6" i="1"/>
  <c r="G6" i="1" s="1"/>
  <c r="E5" i="1"/>
  <c r="G5" i="1" s="1"/>
  <c r="E4" i="1"/>
  <c r="G4" i="1" s="1"/>
  <c r="E3" i="1"/>
  <c r="G3" i="1" s="1"/>
  <c r="L46" i="4"/>
  <c r="K45" i="6" s="1"/>
  <c r="P45" i="6" s="1"/>
  <c r="U45" i="6" s="1"/>
  <c r="Z45" i="6" s="1"/>
  <c r="AE45" i="6" s="1"/>
  <c r="L9" i="4"/>
  <c r="K8" i="6" s="1"/>
  <c r="P8" i="6" s="1"/>
  <c r="U8" i="6" s="1"/>
  <c r="Z8" i="6" s="1"/>
  <c r="AE8" i="6" s="1"/>
  <c r="L124" i="4"/>
  <c r="K123" i="6" s="1"/>
  <c r="P123" i="6" s="1"/>
  <c r="U123" i="6" s="1"/>
  <c r="Z123" i="6" s="1"/>
  <c r="AE123" i="6" s="1"/>
  <c r="L78" i="4"/>
  <c r="K77" i="6" s="1"/>
  <c r="P77" i="6" s="1"/>
  <c r="U77" i="6" s="1"/>
  <c r="Z77" i="6" s="1"/>
  <c r="AE77" i="6" s="1"/>
  <c r="L89" i="4"/>
  <c r="K88" i="6" s="1"/>
  <c r="P88" i="6" s="1"/>
  <c r="U88" i="6" s="1"/>
  <c r="Z88" i="6" s="1"/>
  <c r="AE88" i="6" s="1"/>
  <c r="L8" i="4"/>
  <c r="K7" i="6" s="1"/>
  <c r="P7" i="6" s="1"/>
  <c r="U7" i="6" s="1"/>
  <c r="Z7" i="6" s="1"/>
  <c r="AE7" i="6" s="1"/>
  <c r="L76" i="4"/>
  <c r="K75" i="6" s="1"/>
  <c r="P75" i="6" s="1"/>
  <c r="U75" i="6" s="1"/>
  <c r="Z75" i="6" s="1"/>
  <c r="AE75" i="6" s="1"/>
  <c r="L130" i="4"/>
  <c r="K129" i="6" s="1"/>
  <c r="P129" i="6" s="1"/>
  <c r="U129" i="6" s="1"/>
  <c r="Z129" i="6" s="1"/>
  <c r="AE129" i="6" s="1"/>
  <c r="L110" i="4"/>
  <c r="K109" i="6" s="1"/>
  <c r="P109" i="6" s="1"/>
  <c r="U109" i="6" s="1"/>
  <c r="Z109" i="6" s="1"/>
  <c r="AE109" i="6" s="1"/>
  <c r="L40" i="4"/>
  <c r="K39" i="6" s="1"/>
  <c r="P39" i="6" s="1"/>
  <c r="U39" i="6" s="1"/>
  <c r="Z39" i="6" s="1"/>
  <c r="AE39" i="6" s="1"/>
  <c r="L105" i="4"/>
  <c r="K104" i="6" s="1"/>
  <c r="P104" i="6" s="1"/>
  <c r="U104" i="6" s="1"/>
  <c r="Z104" i="6" s="1"/>
  <c r="AE104" i="6" s="1"/>
  <c r="L63" i="4"/>
  <c r="K62" i="6" s="1"/>
  <c r="P62" i="6" s="1"/>
  <c r="U62" i="6" s="1"/>
  <c r="Z62" i="6" s="1"/>
  <c r="AE62" i="6" s="1"/>
  <c r="L93" i="4"/>
  <c r="K92" i="6" s="1"/>
  <c r="P92" i="6" s="1"/>
  <c r="U92" i="6" s="1"/>
  <c r="Z92" i="6" s="1"/>
  <c r="AE92" i="6" s="1"/>
  <c r="L94" i="4"/>
  <c r="K93" i="6" s="1"/>
  <c r="P93" i="6" s="1"/>
  <c r="U93" i="6" s="1"/>
  <c r="Z93" i="6" s="1"/>
  <c r="AE93" i="6" s="1"/>
  <c r="L43" i="4"/>
  <c r="K42" i="6" s="1"/>
  <c r="P42" i="6" s="1"/>
  <c r="U42" i="6" s="1"/>
  <c r="Z42" i="6" s="1"/>
  <c r="AE42" i="6" s="1"/>
  <c r="L129" i="4"/>
  <c r="K128" i="6" s="1"/>
  <c r="P128" i="6" s="1"/>
  <c r="U128" i="6" s="1"/>
  <c r="Z128" i="6" s="1"/>
  <c r="AE128" i="6" s="1"/>
  <c r="L109" i="4"/>
  <c r="K108" i="6" s="1"/>
  <c r="P108" i="6" s="1"/>
  <c r="U108" i="6" s="1"/>
  <c r="Z108" i="6" s="1"/>
  <c r="AE108" i="6" s="1"/>
  <c r="L14" i="4"/>
  <c r="K13" i="6" s="1"/>
  <c r="P13" i="6" s="1"/>
  <c r="U13" i="6" s="1"/>
  <c r="Z13" i="6" s="1"/>
  <c r="AE13" i="6" s="1"/>
  <c r="L36" i="4"/>
  <c r="K35" i="6" s="1"/>
  <c r="P35" i="6" s="1"/>
  <c r="U35" i="6" s="1"/>
  <c r="Z35" i="6" s="1"/>
  <c r="AE35" i="6" s="1"/>
  <c r="L111" i="4"/>
  <c r="K110" i="6" s="1"/>
  <c r="P110" i="6" s="1"/>
  <c r="U110" i="6" s="1"/>
  <c r="Z110" i="6" s="1"/>
  <c r="AE110" i="6" s="1"/>
  <c r="F8" i="3"/>
  <c r="L11" i="4"/>
  <c r="K10" i="6" s="1"/>
  <c r="P10" i="6" s="1"/>
  <c r="U10" i="6" s="1"/>
  <c r="Z10" i="6" s="1"/>
  <c r="AE10" i="6" s="1"/>
  <c r="S11" i="3"/>
  <c r="P11" i="3"/>
  <c r="M11" i="3"/>
  <c r="J11" i="3"/>
  <c r="G11" i="3"/>
  <c r="D11" i="3"/>
  <c r="K160" i="4"/>
  <c r="L19" i="4"/>
  <c r="K18" i="6" s="1"/>
  <c r="P18" i="6" s="1"/>
  <c r="U18" i="6" s="1"/>
  <c r="Z18" i="6" s="1"/>
  <c r="AE18" i="6" s="1"/>
  <c r="L55" i="4"/>
  <c r="K54" i="6" s="1"/>
  <c r="P54" i="6" s="1"/>
  <c r="U54" i="6" s="1"/>
  <c r="Z54" i="6" s="1"/>
  <c r="AE54" i="6" s="1"/>
  <c r="L80" i="4"/>
  <c r="K79" i="6" s="1"/>
  <c r="P79" i="6" s="1"/>
  <c r="U79" i="6" s="1"/>
  <c r="Z79" i="6" s="1"/>
  <c r="AE79" i="6" s="1"/>
  <c r="L7" i="4"/>
  <c r="K6" i="6" s="1"/>
  <c r="P6" i="6" s="1"/>
  <c r="U6" i="6" s="1"/>
  <c r="Z6" i="6" s="1"/>
  <c r="AE6" i="6" s="1"/>
  <c r="L154" i="4"/>
  <c r="K153" i="6" s="1"/>
  <c r="P153" i="6" s="1"/>
  <c r="U153" i="6" s="1"/>
  <c r="Z153" i="6" s="1"/>
  <c r="AE153" i="6" s="1"/>
  <c r="L149" i="4"/>
  <c r="K148" i="6" s="1"/>
  <c r="P148" i="6" s="1"/>
  <c r="U148" i="6" s="1"/>
  <c r="Z148" i="6" s="1"/>
  <c r="AE148" i="6" s="1"/>
  <c r="L50" i="4"/>
  <c r="K49" i="6" s="1"/>
  <c r="P49" i="6" s="1"/>
  <c r="U49" i="6" s="1"/>
  <c r="Z49" i="6" s="1"/>
  <c r="AE49" i="6" s="1"/>
  <c r="L54" i="4"/>
  <c r="K53" i="6" s="1"/>
  <c r="P53" i="6" s="1"/>
  <c r="U53" i="6" s="1"/>
  <c r="Z53" i="6" s="1"/>
  <c r="AE53" i="6" s="1"/>
  <c r="L27" i="4"/>
  <c r="K26" i="6" s="1"/>
  <c r="P26" i="6" s="1"/>
  <c r="U26" i="6" s="1"/>
  <c r="Z26" i="6" s="1"/>
  <c r="AE26" i="6" s="1"/>
  <c r="L47" i="4"/>
  <c r="K46" i="6" s="1"/>
  <c r="P46" i="6" s="1"/>
  <c r="U46" i="6" s="1"/>
  <c r="Z46" i="6" s="1"/>
  <c r="AE46" i="6" s="1"/>
  <c r="L83" i="4"/>
  <c r="K82" i="6" s="1"/>
  <c r="P82" i="6" s="1"/>
  <c r="U82" i="6" s="1"/>
  <c r="Z82" i="6" s="1"/>
  <c r="AE82" i="6" s="1"/>
  <c r="L107" i="4"/>
  <c r="K106" i="6" s="1"/>
  <c r="P106" i="6" s="1"/>
  <c r="U106" i="6" s="1"/>
  <c r="Z106" i="6" s="1"/>
  <c r="AE106" i="6" s="1"/>
  <c r="L29" i="4"/>
  <c r="K28" i="6" s="1"/>
  <c r="P28" i="6" s="1"/>
  <c r="U28" i="6" s="1"/>
  <c r="Z28" i="6" s="1"/>
  <c r="AE28" i="6" s="1"/>
  <c r="L96" i="4"/>
  <c r="K95" i="6" s="1"/>
  <c r="P95" i="6" s="1"/>
  <c r="U95" i="6" s="1"/>
  <c r="Z95" i="6" s="1"/>
  <c r="AE95" i="6" s="1"/>
  <c r="L127" i="4"/>
  <c r="K126" i="6" s="1"/>
  <c r="P126" i="6" s="1"/>
  <c r="U126" i="6" s="1"/>
  <c r="Z126" i="6" s="1"/>
  <c r="AE126" i="6" s="1"/>
  <c r="L68" i="4"/>
  <c r="K67" i="6" s="1"/>
  <c r="P67" i="6" s="1"/>
  <c r="U67" i="6" s="1"/>
  <c r="Z67" i="6" s="1"/>
  <c r="AE67" i="6" s="1"/>
  <c r="L136" i="4"/>
  <c r="K135" i="6" s="1"/>
  <c r="P135" i="6" s="1"/>
  <c r="U135" i="6" s="1"/>
  <c r="Z135" i="6" s="1"/>
  <c r="AE135" i="6" s="1"/>
  <c r="L52" i="4"/>
  <c r="K51" i="6" s="1"/>
  <c r="P51" i="6" s="1"/>
  <c r="U51" i="6" s="1"/>
  <c r="Z51" i="6" s="1"/>
  <c r="AE51" i="6" s="1"/>
  <c r="L17" i="4"/>
  <c r="K16" i="6" s="1"/>
  <c r="P16" i="6" s="1"/>
  <c r="U16" i="6" s="1"/>
  <c r="Z16" i="6" s="1"/>
  <c r="AE16" i="6" s="1"/>
  <c r="L28" i="4"/>
  <c r="K27" i="6" s="1"/>
  <c r="P27" i="6" s="1"/>
  <c r="U27" i="6" s="1"/>
  <c r="Z27" i="6" s="1"/>
  <c r="AE27" i="6" s="1"/>
  <c r="L91" i="4"/>
  <c r="K90" i="6" s="1"/>
  <c r="P90" i="6" s="1"/>
  <c r="U90" i="6" s="1"/>
  <c r="Z90" i="6" s="1"/>
  <c r="AE90" i="6" s="1"/>
  <c r="L153" i="4"/>
  <c r="K152" i="6" s="1"/>
  <c r="P152" i="6" s="1"/>
  <c r="U152" i="6" s="1"/>
  <c r="Z152" i="6" s="1"/>
  <c r="AE152" i="6" s="1"/>
  <c r="L103" i="4"/>
  <c r="K102" i="6" s="1"/>
  <c r="P102" i="6" s="1"/>
  <c r="U102" i="6" s="1"/>
  <c r="Z102" i="6" s="1"/>
  <c r="AE102" i="6" s="1"/>
  <c r="L108" i="4"/>
  <c r="K107" i="6" s="1"/>
  <c r="P107" i="6" s="1"/>
  <c r="U107" i="6" s="1"/>
  <c r="Z107" i="6" s="1"/>
  <c r="AE107" i="6" s="1"/>
  <c r="L74" i="4"/>
  <c r="K73" i="6" s="1"/>
  <c r="P73" i="6" s="1"/>
  <c r="U73" i="6" s="1"/>
  <c r="Z73" i="6" s="1"/>
  <c r="AE73" i="6" s="1"/>
  <c r="L70" i="4"/>
  <c r="K69" i="6" s="1"/>
  <c r="P69" i="6" s="1"/>
  <c r="U69" i="6" s="1"/>
  <c r="Z69" i="6" s="1"/>
  <c r="AE69" i="6" s="1"/>
  <c r="L118" i="4"/>
  <c r="K117" i="6" s="1"/>
  <c r="P117" i="6" s="1"/>
  <c r="U117" i="6" s="1"/>
  <c r="Z117" i="6" s="1"/>
  <c r="AE117" i="6" s="1"/>
  <c r="L65" i="4"/>
  <c r="K64" i="6" s="1"/>
  <c r="P64" i="6" s="1"/>
  <c r="U64" i="6" s="1"/>
  <c r="Z64" i="6" s="1"/>
  <c r="AE64" i="6" s="1"/>
  <c r="L95" i="4"/>
  <c r="K94" i="6" s="1"/>
  <c r="P94" i="6" s="1"/>
  <c r="U94" i="6" s="1"/>
  <c r="Z94" i="6" s="1"/>
  <c r="AE94" i="6" s="1"/>
  <c r="L15" i="4"/>
  <c r="K14" i="6" s="1"/>
  <c r="P14" i="6" s="1"/>
  <c r="U14" i="6" s="1"/>
  <c r="Z14" i="6" s="1"/>
  <c r="AE14" i="6" s="1"/>
  <c r="L98" i="4"/>
  <c r="K97" i="6" s="1"/>
  <c r="P97" i="6" s="1"/>
  <c r="U97" i="6" s="1"/>
  <c r="Z97" i="6" s="1"/>
  <c r="AE97" i="6" s="1"/>
  <c r="L101" i="4"/>
  <c r="L22" i="4"/>
  <c r="K21" i="6" s="1"/>
  <c r="P21" i="6" s="1"/>
  <c r="U21" i="6" s="1"/>
  <c r="Z21" i="6" s="1"/>
  <c r="AE21" i="6" s="1"/>
  <c r="L85" i="4"/>
  <c r="K84" i="6" s="1"/>
  <c r="P84" i="6" s="1"/>
  <c r="U84" i="6" s="1"/>
  <c r="Z84" i="6" s="1"/>
  <c r="AE84" i="6" s="1"/>
  <c r="L48" i="4"/>
  <c r="K47" i="6" s="1"/>
  <c r="P47" i="6" s="1"/>
  <c r="U47" i="6" s="1"/>
  <c r="Z47" i="6" s="1"/>
  <c r="AE47" i="6" s="1"/>
  <c r="L66" i="4"/>
  <c r="K65" i="6" s="1"/>
  <c r="P65" i="6" s="1"/>
  <c r="U65" i="6" s="1"/>
  <c r="Z65" i="6" s="1"/>
  <c r="AE65" i="6" s="1"/>
  <c r="L64" i="4"/>
  <c r="K63" i="6" s="1"/>
  <c r="P63" i="6" s="1"/>
  <c r="U63" i="6" s="1"/>
  <c r="Z63" i="6" s="1"/>
  <c r="AE63" i="6" s="1"/>
  <c r="L113" i="4"/>
  <c r="K112" i="6" s="1"/>
  <c r="P112" i="6" s="1"/>
  <c r="U112" i="6" s="1"/>
  <c r="Z112" i="6" s="1"/>
  <c r="AE112" i="6" s="1"/>
  <c r="L32" i="4"/>
  <c r="K31" i="6" s="1"/>
  <c r="P31" i="6" s="1"/>
  <c r="U31" i="6" s="1"/>
  <c r="Z31" i="6" s="1"/>
  <c r="AE31" i="6" s="1"/>
  <c r="L121" i="4"/>
  <c r="K120" i="6" s="1"/>
  <c r="P120" i="6" s="1"/>
  <c r="U120" i="6" s="1"/>
  <c r="Z120" i="6" s="1"/>
  <c r="AE120" i="6" s="1"/>
  <c r="L56" i="4"/>
  <c r="K55" i="6" s="1"/>
  <c r="P55" i="6" s="1"/>
  <c r="U55" i="6" s="1"/>
  <c r="Z55" i="6" s="1"/>
  <c r="AE55" i="6" s="1"/>
  <c r="L135" i="4"/>
  <c r="K134" i="6" s="1"/>
  <c r="P134" i="6" s="1"/>
  <c r="U134" i="6" s="1"/>
  <c r="Z134" i="6" s="1"/>
  <c r="AE134" i="6" s="1"/>
  <c r="L59" i="4"/>
  <c r="K58" i="6" s="1"/>
  <c r="P58" i="6" s="1"/>
  <c r="U58" i="6" s="1"/>
  <c r="Z58" i="6" s="1"/>
  <c r="AE58" i="6" s="1"/>
  <c r="L87" i="4"/>
  <c r="K86" i="6" s="1"/>
  <c r="P86" i="6" s="1"/>
  <c r="U86" i="6" s="1"/>
  <c r="Z86" i="6" s="1"/>
  <c r="AE86" i="6" s="1"/>
  <c r="L126" i="4"/>
  <c r="K125" i="6" s="1"/>
  <c r="P125" i="6" s="1"/>
  <c r="U125" i="6" s="1"/>
  <c r="Z125" i="6" s="1"/>
  <c r="AE125" i="6" s="1"/>
  <c r="L73" i="4"/>
  <c r="K72" i="6" s="1"/>
  <c r="P72" i="6" s="1"/>
  <c r="U72" i="6" s="1"/>
  <c r="Z72" i="6" s="1"/>
  <c r="AE72" i="6" s="1"/>
  <c r="L117" i="4"/>
  <c r="K116" i="6" s="1"/>
  <c r="P116" i="6" s="1"/>
  <c r="U116" i="6" s="1"/>
  <c r="Z116" i="6" s="1"/>
  <c r="AE116" i="6" s="1"/>
  <c r="L39" i="4"/>
  <c r="K38" i="6" s="1"/>
  <c r="P38" i="6" s="1"/>
  <c r="U38" i="6" s="1"/>
  <c r="Z38" i="6" s="1"/>
  <c r="AE38" i="6" s="1"/>
  <c r="L71" i="4"/>
  <c r="K70" i="6" s="1"/>
  <c r="P70" i="6" s="1"/>
  <c r="U70" i="6" s="1"/>
  <c r="Z70" i="6" s="1"/>
  <c r="AE70" i="6" s="1"/>
  <c r="L21" i="4"/>
  <c r="K20" i="6" s="1"/>
  <c r="P20" i="6" s="1"/>
  <c r="U20" i="6" s="1"/>
  <c r="Z20" i="6" s="1"/>
  <c r="AE20" i="6" s="1"/>
  <c r="L131" i="4"/>
  <c r="K130" i="6" s="1"/>
  <c r="P130" i="6" s="1"/>
  <c r="U130" i="6" s="1"/>
  <c r="Z130" i="6" s="1"/>
  <c r="AE130" i="6" s="1"/>
  <c r="L82" i="4"/>
  <c r="K81" i="6" s="1"/>
  <c r="P81" i="6" s="1"/>
  <c r="U81" i="6" s="1"/>
  <c r="Z81" i="6" s="1"/>
  <c r="AE81" i="6" s="1"/>
  <c r="L146" i="4"/>
  <c r="K145" i="6" s="1"/>
  <c r="P145" i="6" s="1"/>
  <c r="U145" i="6" s="1"/>
  <c r="Z145" i="6" s="1"/>
  <c r="AE145" i="6" s="1"/>
  <c r="L10" i="4"/>
  <c r="K9" i="6" s="1"/>
  <c r="P9" i="6" s="1"/>
  <c r="U9" i="6" s="1"/>
  <c r="Z9" i="6" s="1"/>
  <c r="AE9" i="6" s="1"/>
  <c r="L156" i="4"/>
  <c r="K155" i="6" s="1"/>
  <c r="P155" i="6" s="1"/>
  <c r="U155" i="6" s="1"/>
  <c r="Z155" i="6" s="1"/>
  <c r="AE155" i="6" s="1"/>
  <c r="L92" i="4"/>
  <c r="K91" i="6" s="1"/>
  <c r="P91" i="6" s="1"/>
  <c r="U91" i="6" s="1"/>
  <c r="Z91" i="6" s="1"/>
  <c r="AE91" i="6" s="1"/>
  <c r="L104" i="4"/>
  <c r="K103" i="6" s="1"/>
  <c r="P103" i="6" s="1"/>
  <c r="U103" i="6" s="1"/>
  <c r="Z103" i="6" s="1"/>
  <c r="AE103" i="6" s="1"/>
  <c r="L37" i="4"/>
  <c r="K36" i="6" s="1"/>
  <c r="P36" i="6" s="1"/>
  <c r="U36" i="6" s="1"/>
  <c r="Z36" i="6" s="1"/>
  <c r="AE36" i="6" s="1"/>
  <c r="L33" i="4"/>
  <c r="K32" i="6" s="1"/>
  <c r="P32" i="6" s="1"/>
  <c r="U32" i="6" s="1"/>
  <c r="Z32" i="6" s="1"/>
  <c r="AE32" i="6" s="1"/>
  <c r="L81" i="4"/>
  <c r="K80" i="6" s="1"/>
  <c r="P80" i="6" s="1"/>
  <c r="U80" i="6" s="1"/>
  <c r="Z80" i="6" s="1"/>
  <c r="AE80" i="6" s="1"/>
  <c r="L79" i="4"/>
  <c r="K78" i="6" s="1"/>
  <c r="P78" i="6" s="1"/>
  <c r="U78" i="6" s="1"/>
  <c r="Z78" i="6" s="1"/>
  <c r="AE78" i="6" s="1"/>
  <c r="L35" i="4"/>
  <c r="K34" i="6" s="1"/>
  <c r="P34" i="6" s="1"/>
  <c r="U34" i="6" s="1"/>
  <c r="Z34" i="6" s="1"/>
  <c r="AE34" i="6" s="1"/>
  <c r="L34" i="4"/>
  <c r="K33" i="6" s="1"/>
  <c r="P33" i="6" s="1"/>
  <c r="U33" i="6" s="1"/>
  <c r="Z33" i="6" s="1"/>
  <c r="AE33" i="6" s="1"/>
  <c r="L31" i="4"/>
  <c r="K30" i="6" s="1"/>
  <c r="P30" i="6" s="1"/>
  <c r="U30" i="6" s="1"/>
  <c r="Z30" i="6" s="1"/>
  <c r="AE30" i="6" s="1"/>
  <c r="L112" i="4"/>
  <c r="K111" i="6" s="1"/>
  <c r="P111" i="6" s="1"/>
  <c r="U111" i="6" s="1"/>
  <c r="Z111" i="6" s="1"/>
  <c r="AE111" i="6" s="1"/>
  <c r="L13" i="4"/>
  <c r="K12" i="6" s="1"/>
  <c r="P12" i="6" s="1"/>
  <c r="U12" i="6" s="1"/>
  <c r="Z12" i="6" s="1"/>
  <c r="AE12" i="6" s="1"/>
  <c r="L120" i="4"/>
  <c r="K119" i="6" s="1"/>
  <c r="P119" i="6" s="1"/>
  <c r="U119" i="6" s="1"/>
  <c r="Z119" i="6" s="1"/>
  <c r="AE119" i="6" s="1"/>
  <c r="L114" i="4"/>
  <c r="L75" i="4"/>
  <c r="K74" i="6" s="1"/>
  <c r="P74" i="6" s="1"/>
  <c r="U74" i="6" s="1"/>
  <c r="Z74" i="6" s="1"/>
  <c r="AE74" i="6" s="1"/>
  <c r="L151" i="4"/>
  <c r="K150" i="6" s="1"/>
  <c r="P150" i="6" s="1"/>
  <c r="U150" i="6" s="1"/>
  <c r="Z150" i="6" s="1"/>
  <c r="AE150" i="6" s="1"/>
  <c r="L142" i="4"/>
  <c r="K141" i="6" s="1"/>
  <c r="P141" i="6" s="1"/>
  <c r="U141" i="6" s="1"/>
  <c r="Z141" i="6" s="1"/>
  <c r="AE141" i="6" s="1"/>
  <c r="L26" i="4"/>
  <c r="K25" i="6" s="1"/>
  <c r="P25" i="6" s="1"/>
  <c r="U25" i="6" s="1"/>
  <c r="Z25" i="6" s="1"/>
  <c r="AE25" i="6" s="1"/>
  <c r="L6" i="4"/>
  <c r="K5" i="6" s="1"/>
  <c r="P5" i="6" s="1"/>
  <c r="U5" i="6" s="1"/>
  <c r="Z5" i="6" s="1"/>
  <c r="AE5" i="6" s="1"/>
  <c r="L116" i="4"/>
  <c r="K115" i="6" s="1"/>
  <c r="P115" i="6" s="1"/>
  <c r="U115" i="6" s="1"/>
  <c r="Z115" i="6" s="1"/>
  <c r="AE115" i="6" s="1"/>
  <c r="L72" i="4"/>
  <c r="K71" i="6" s="1"/>
  <c r="P71" i="6" s="1"/>
  <c r="U71" i="6" s="1"/>
  <c r="Z71" i="6" s="1"/>
  <c r="AE71" i="6" s="1"/>
  <c r="L45" i="4"/>
  <c r="L16" i="4"/>
  <c r="K15" i="6" s="1"/>
  <c r="P15" i="6" s="1"/>
  <c r="U15" i="6" s="1"/>
  <c r="Z15" i="6" s="1"/>
  <c r="AE15" i="6" s="1"/>
  <c r="L44" i="4"/>
  <c r="K43" i="6" s="1"/>
  <c r="P43" i="6" s="1"/>
  <c r="U43" i="6" s="1"/>
  <c r="Z43" i="6" s="1"/>
  <c r="AE43" i="6" s="1"/>
  <c r="L58" i="4"/>
  <c r="K57" i="6" s="1"/>
  <c r="P57" i="6" s="1"/>
  <c r="U57" i="6" s="1"/>
  <c r="Z57" i="6" s="1"/>
  <c r="AE57" i="6" s="1"/>
  <c r="L86" i="4"/>
  <c r="K85" i="6" s="1"/>
  <c r="P85" i="6" s="1"/>
  <c r="U85" i="6" s="1"/>
  <c r="Z85" i="6" s="1"/>
  <c r="AE85" i="6" s="1"/>
  <c r="L125" i="4"/>
  <c r="K124" i="6" s="1"/>
  <c r="P124" i="6" s="1"/>
  <c r="U124" i="6" s="1"/>
  <c r="Z124" i="6" s="1"/>
  <c r="AE124" i="6" s="1"/>
  <c r="L152" i="4"/>
  <c r="K151" i="6" s="1"/>
  <c r="P151" i="6" s="1"/>
  <c r="U151" i="6" s="1"/>
  <c r="Z151" i="6" s="1"/>
  <c r="AE151" i="6" s="1"/>
  <c r="L158" i="4"/>
  <c r="K157" i="6" s="1"/>
  <c r="K165" i="6" s="1"/>
  <c r="L24" i="4"/>
  <c r="K23" i="6" s="1"/>
  <c r="P23" i="6" s="1"/>
  <c r="U23" i="6" s="1"/>
  <c r="Z23" i="6" s="1"/>
  <c r="AE23" i="6" s="1"/>
  <c r="L132" i="4"/>
  <c r="K131" i="6" s="1"/>
  <c r="P131" i="6" s="1"/>
  <c r="U131" i="6" s="1"/>
  <c r="Z131" i="6" s="1"/>
  <c r="AE131" i="6" s="1"/>
  <c r="L67" i="4"/>
  <c r="K66" i="6" s="1"/>
  <c r="P66" i="6" s="1"/>
  <c r="U66" i="6" s="1"/>
  <c r="Z66" i="6" s="1"/>
  <c r="AE66" i="6" s="1"/>
  <c r="L138" i="4"/>
  <c r="K137" i="6" s="1"/>
  <c r="P137" i="6" s="1"/>
  <c r="U137" i="6" s="1"/>
  <c r="Z137" i="6" s="1"/>
  <c r="AE137" i="6" s="1"/>
  <c r="L100" i="4"/>
  <c r="K99" i="6" s="1"/>
  <c r="P99" i="6" s="1"/>
  <c r="U99" i="6" s="1"/>
  <c r="Z99" i="6" s="1"/>
  <c r="AE99" i="6" s="1"/>
  <c r="L140" i="4"/>
  <c r="K139" i="6" s="1"/>
  <c r="P139" i="6" s="1"/>
  <c r="U139" i="6" s="1"/>
  <c r="Z139" i="6" s="1"/>
  <c r="AE139" i="6" s="1"/>
  <c r="L60" i="4"/>
  <c r="K59" i="6" s="1"/>
  <c r="P59" i="6" s="1"/>
  <c r="U59" i="6" s="1"/>
  <c r="Z59" i="6" s="1"/>
  <c r="AE59" i="6" s="1"/>
  <c r="L99" i="4"/>
  <c r="K98" i="6" s="1"/>
  <c r="P98" i="6" s="1"/>
  <c r="U98" i="6" s="1"/>
  <c r="Z98" i="6" s="1"/>
  <c r="AE98" i="6" s="1"/>
  <c r="L84" i="4"/>
  <c r="K83" i="6" s="1"/>
  <c r="P83" i="6" s="1"/>
  <c r="U83" i="6" s="1"/>
  <c r="Z83" i="6" s="1"/>
  <c r="AE83" i="6" s="1"/>
  <c r="L141" i="4"/>
  <c r="K140" i="6" s="1"/>
  <c r="P140" i="6" s="1"/>
  <c r="U140" i="6" s="1"/>
  <c r="Z140" i="6" s="1"/>
  <c r="AE140" i="6" s="1"/>
  <c r="L90" i="4"/>
  <c r="K89" i="6" s="1"/>
  <c r="P89" i="6" s="1"/>
  <c r="U89" i="6" s="1"/>
  <c r="Z89" i="6" s="1"/>
  <c r="AE89" i="6" s="1"/>
  <c r="L49" i="4"/>
  <c r="K48" i="6" s="1"/>
  <c r="P48" i="6" s="1"/>
  <c r="U48" i="6" s="1"/>
  <c r="Z48" i="6" s="1"/>
  <c r="AE48" i="6" s="1"/>
  <c r="L157" i="4"/>
  <c r="K156" i="6" s="1"/>
  <c r="P156" i="6" s="1"/>
  <c r="U156" i="6" s="1"/>
  <c r="Z156" i="6" s="1"/>
  <c r="AE156" i="6" s="1"/>
  <c r="L122" i="4"/>
  <c r="K121" i="6" s="1"/>
  <c r="P121" i="6" s="1"/>
  <c r="U121" i="6" s="1"/>
  <c r="Z121" i="6" s="1"/>
  <c r="AE121" i="6" s="1"/>
  <c r="L5" i="4"/>
  <c r="K4" i="6" s="1"/>
  <c r="P4" i="6" s="1"/>
  <c r="U4" i="6" s="1"/>
  <c r="Z4" i="6" s="1"/>
  <c r="AE4" i="6" s="1"/>
  <c r="L155" i="4"/>
  <c r="K154" i="6" s="1"/>
  <c r="P154" i="6" s="1"/>
  <c r="U154" i="6" s="1"/>
  <c r="Z154" i="6" s="1"/>
  <c r="AE154" i="6" s="1"/>
  <c r="L4" i="4"/>
  <c r="L134" i="4"/>
  <c r="K133" i="6" s="1"/>
  <c r="P133" i="6" s="1"/>
  <c r="U133" i="6" s="1"/>
  <c r="Z133" i="6" s="1"/>
  <c r="AE133" i="6" s="1"/>
  <c r="L18" i="4"/>
  <c r="K17" i="6" s="1"/>
  <c r="P17" i="6" s="1"/>
  <c r="U17" i="6" s="1"/>
  <c r="Z17" i="6" s="1"/>
  <c r="AE17" i="6" s="1"/>
  <c r="L123" i="4"/>
  <c r="K122" i="6" s="1"/>
  <c r="P122" i="6" s="1"/>
  <c r="U122" i="6" s="1"/>
  <c r="Z122" i="6" s="1"/>
  <c r="AE122" i="6" s="1"/>
  <c r="L102" i="4"/>
  <c r="K101" i="6" s="1"/>
  <c r="P101" i="6" s="1"/>
  <c r="U101" i="6" s="1"/>
  <c r="Z101" i="6" s="1"/>
  <c r="AE101" i="6" s="1"/>
  <c r="L145" i="4"/>
  <c r="K144" i="6" s="1"/>
  <c r="P144" i="6" s="1"/>
  <c r="U144" i="6" s="1"/>
  <c r="Z144" i="6" s="1"/>
  <c r="AE144" i="6" s="1"/>
  <c r="L20" i="4"/>
  <c r="K19" i="6" s="1"/>
  <c r="P19" i="6" s="1"/>
  <c r="U19" i="6" s="1"/>
  <c r="Z19" i="6" s="1"/>
  <c r="AE19" i="6" s="1"/>
  <c r="L147" i="4"/>
  <c r="K146" i="6" s="1"/>
  <c r="P146" i="6" s="1"/>
  <c r="U146" i="6" s="1"/>
  <c r="Z146" i="6" s="1"/>
  <c r="AE146" i="6" s="1"/>
  <c r="L148" i="4"/>
  <c r="K147" i="6" s="1"/>
  <c r="P147" i="6" s="1"/>
  <c r="U147" i="6" s="1"/>
  <c r="Z147" i="6" s="1"/>
  <c r="AE147" i="6" s="1"/>
  <c r="L128" i="4"/>
  <c r="K127" i="6" s="1"/>
  <c r="P127" i="6" s="1"/>
  <c r="U127" i="6" s="1"/>
  <c r="Z127" i="6" s="1"/>
  <c r="AE127" i="6" s="1"/>
  <c r="L97" i="4"/>
  <c r="K96" i="6" s="1"/>
  <c r="P96" i="6" s="1"/>
  <c r="U96" i="6" s="1"/>
  <c r="Z96" i="6" s="1"/>
  <c r="AE96" i="6" s="1"/>
  <c r="L144" i="4"/>
  <c r="K143" i="6" s="1"/>
  <c r="P143" i="6" s="1"/>
  <c r="U143" i="6" s="1"/>
  <c r="Z143" i="6" s="1"/>
  <c r="AE143" i="6" s="1"/>
  <c r="L133" i="4"/>
  <c r="K132" i="6" s="1"/>
  <c r="P132" i="6" s="1"/>
  <c r="U132" i="6" s="1"/>
  <c r="Z132" i="6" s="1"/>
  <c r="AE132" i="6" s="1"/>
  <c r="L119" i="4"/>
  <c r="K118" i="6" s="1"/>
  <c r="P118" i="6" s="1"/>
  <c r="U118" i="6" s="1"/>
  <c r="Z118" i="6" s="1"/>
  <c r="AE118" i="6" s="1"/>
  <c r="L30" i="4"/>
  <c r="K29" i="6" s="1"/>
  <c r="P29" i="6" s="1"/>
  <c r="U29" i="6" s="1"/>
  <c r="Z29" i="6" s="1"/>
  <c r="AE29" i="6" s="1"/>
  <c r="L143" i="4"/>
  <c r="K142" i="6" s="1"/>
  <c r="P142" i="6" s="1"/>
  <c r="U142" i="6" s="1"/>
  <c r="Z142" i="6" s="1"/>
  <c r="AE142" i="6" s="1"/>
  <c r="L42" i="4"/>
  <c r="K41" i="6" s="1"/>
  <c r="P41" i="6" s="1"/>
  <c r="U41" i="6" s="1"/>
  <c r="Z41" i="6" s="1"/>
  <c r="AE41" i="6" s="1"/>
  <c r="L88" i="4"/>
  <c r="K87" i="6" s="1"/>
  <c r="P87" i="6" s="1"/>
  <c r="U87" i="6" s="1"/>
  <c r="Z87" i="6" s="1"/>
  <c r="AE87" i="6" s="1"/>
  <c r="L150" i="4"/>
  <c r="K149" i="6" s="1"/>
  <c r="P149" i="6" s="1"/>
  <c r="U149" i="6" s="1"/>
  <c r="Z149" i="6" s="1"/>
  <c r="AE149" i="6" s="1"/>
  <c r="L38" i="4"/>
  <c r="K37" i="6" s="1"/>
  <c r="P37" i="6" s="1"/>
  <c r="U37" i="6" s="1"/>
  <c r="Z37" i="6" s="1"/>
  <c r="AE37" i="6" s="1"/>
  <c r="L25" i="4"/>
  <c r="K24" i="6" s="1"/>
  <c r="P24" i="6" s="1"/>
  <c r="U24" i="6" s="1"/>
  <c r="Z24" i="6" s="1"/>
  <c r="AE24" i="6" s="1"/>
  <c r="L77" i="4"/>
  <c r="K76" i="6" s="1"/>
  <c r="P76" i="6" s="1"/>
  <c r="U76" i="6" s="1"/>
  <c r="Z76" i="6" s="1"/>
  <c r="AE76" i="6" s="1"/>
  <c r="L106" i="4"/>
  <c r="K105" i="6" s="1"/>
  <c r="P105" i="6" s="1"/>
  <c r="U105" i="6" s="1"/>
  <c r="Z105" i="6" s="1"/>
  <c r="AE105" i="6" s="1"/>
  <c r="L51" i="4"/>
  <c r="K50" i="6" s="1"/>
  <c r="P50" i="6" s="1"/>
  <c r="U50" i="6" s="1"/>
  <c r="Z50" i="6" s="1"/>
  <c r="AE50" i="6" s="1"/>
  <c r="L139" i="4"/>
  <c r="K138" i="6" s="1"/>
  <c r="P138" i="6" s="1"/>
  <c r="U138" i="6" s="1"/>
  <c r="Z138" i="6" s="1"/>
  <c r="AE138" i="6" s="1"/>
  <c r="L12" i="4"/>
  <c r="K11" i="6" s="1"/>
  <c r="P11" i="6" s="1"/>
  <c r="U11" i="6" s="1"/>
  <c r="Z11" i="6" s="1"/>
  <c r="AE11" i="6" s="1"/>
  <c r="L53" i="4"/>
  <c r="K52" i="6" s="1"/>
  <c r="P52" i="6" s="1"/>
  <c r="U52" i="6" s="1"/>
  <c r="Z52" i="6" s="1"/>
  <c r="AE52" i="6" s="1"/>
  <c r="L41" i="4"/>
  <c r="K40" i="6" s="1"/>
  <c r="P40" i="6" s="1"/>
  <c r="U40" i="6" s="1"/>
  <c r="Z40" i="6" s="1"/>
  <c r="AE40" i="6" s="1"/>
  <c r="L57" i="4"/>
  <c r="K56" i="6" s="1"/>
  <c r="P56" i="6" s="1"/>
  <c r="U56" i="6" s="1"/>
  <c r="Z56" i="6" s="1"/>
  <c r="AE56" i="6" s="1"/>
  <c r="L62" i="4"/>
  <c r="K61" i="6" s="1"/>
  <c r="P61" i="6" s="1"/>
  <c r="U61" i="6" s="1"/>
  <c r="Z61" i="6" s="1"/>
  <c r="AE61" i="6" s="1"/>
  <c r="L61" i="4"/>
  <c r="K60" i="6" s="1"/>
  <c r="P60" i="6" s="1"/>
  <c r="U60" i="6" s="1"/>
  <c r="Z60" i="6" s="1"/>
  <c r="AE60" i="6" s="1"/>
  <c r="L115" i="4"/>
  <c r="K114" i="6" s="1"/>
  <c r="P114" i="6" s="1"/>
  <c r="U114" i="6" s="1"/>
  <c r="Z114" i="6" s="1"/>
  <c r="AE114" i="6" s="1"/>
  <c r="L69" i="4"/>
  <c r="K68" i="6" s="1"/>
  <c r="P68" i="6" s="1"/>
  <c r="U68" i="6" s="1"/>
  <c r="Z68" i="6" s="1"/>
  <c r="AE68" i="6" s="1"/>
  <c r="L137" i="4"/>
  <c r="K136" i="6" s="1"/>
  <c r="P136" i="6" s="1"/>
  <c r="U136" i="6" s="1"/>
  <c r="Z136" i="6" s="1"/>
  <c r="AE136" i="6" s="1"/>
  <c r="L23" i="4"/>
  <c r="K22" i="6" s="1"/>
  <c r="P22" i="6" s="1"/>
  <c r="U22" i="6" s="1"/>
  <c r="Z22" i="6" s="1"/>
  <c r="AE22" i="6" s="1"/>
  <c r="L159" i="4"/>
  <c r="D113" i="1" l="1"/>
  <c r="D113" i="6"/>
  <c r="K113" i="6" s="1"/>
  <c r="P113" i="6" s="1"/>
  <c r="U113" i="6" s="1"/>
  <c r="Z113" i="6" s="1"/>
  <c r="AE113" i="6" s="1"/>
  <c r="D100" i="6"/>
  <c r="K100" i="6" s="1"/>
  <c r="P100" i="6" s="1"/>
  <c r="U100" i="6" s="1"/>
  <c r="Z100" i="6" s="1"/>
  <c r="AE100" i="6" s="1"/>
  <c r="D100" i="1"/>
  <c r="T157" i="6"/>
  <c r="O165" i="6"/>
  <c r="K44" i="6"/>
  <c r="P44" i="6" s="1"/>
  <c r="U44" i="6" s="1"/>
  <c r="Z44" i="6" s="1"/>
  <c r="AE44" i="6" s="1"/>
  <c r="P157" i="6"/>
  <c r="J160" i="6"/>
  <c r="J161" i="6" s="1"/>
  <c r="O3" i="6"/>
  <c r="J127" i="1"/>
  <c r="J3" i="1"/>
  <c r="J163" i="1" s="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165" i="1" s="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K72" i="1"/>
  <c r="P72" i="1" s="1"/>
  <c r="U72" i="1" s="1"/>
  <c r="K11" i="1"/>
  <c r="J160" i="4"/>
  <c r="L160" i="4" s="1"/>
  <c r="Y157" i="6" l="1"/>
  <c r="T165" i="6"/>
  <c r="T3" i="6"/>
  <c r="O163" i="6"/>
  <c r="U157" i="6"/>
  <c r="P165" i="6"/>
  <c r="K3" i="6"/>
  <c r="D160" i="6"/>
  <c r="O160" i="6"/>
  <c r="O161" i="6" s="1"/>
  <c r="J160" i="1"/>
  <c r="J161" i="1" s="1"/>
  <c r="O78" i="1"/>
  <c r="O50" i="1"/>
  <c r="O120" i="1"/>
  <c r="O56" i="1"/>
  <c r="O111" i="1"/>
  <c r="O47" i="1"/>
  <c r="O134" i="1"/>
  <c r="O70" i="1"/>
  <c r="O6" i="1"/>
  <c r="O101" i="1"/>
  <c r="O37" i="1"/>
  <c r="O132" i="1"/>
  <c r="O68" i="1"/>
  <c r="O4" i="1"/>
  <c r="O99" i="1"/>
  <c r="O114" i="1"/>
  <c r="O121" i="1"/>
  <c r="O19" i="1"/>
  <c r="O58" i="1"/>
  <c r="O135" i="1"/>
  <c r="O27" i="1"/>
  <c r="O142" i="1"/>
  <c r="O12" i="1"/>
  <c r="O11" i="1"/>
  <c r="O112" i="1"/>
  <c r="O48" i="1"/>
  <c r="O103" i="1"/>
  <c r="O39" i="1"/>
  <c r="O126" i="1"/>
  <c r="O62" i="1"/>
  <c r="O157" i="1"/>
  <c r="O165" i="1" s="1"/>
  <c r="O93" i="1"/>
  <c r="O29" i="1"/>
  <c r="O124" i="1"/>
  <c r="O60" i="1"/>
  <c r="O155" i="1"/>
  <c r="O91" i="1"/>
  <c r="O106" i="1"/>
  <c r="O67" i="1"/>
  <c r="O145" i="1"/>
  <c r="O35" i="1"/>
  <c r="O81" i="1"/>
  <c r="O9" i="1"/>
  <c r="O45" i="1"/>
  <c r="O97" i="1"/>
  <c r="O104" i="1"/>
  <c r="O40" i="1"/>
  <c r="O95" i="1"/>
  <c r="O31" i="1"/>
  <c r="O118" i="1"/>
  <c r="O54" i="1"/>
  <c r="O149" i="1"/>
  <c r="O85" i="1"/>
  <c r="O21" i="1"/>
  <c r="O116" i="1"/>
  <c r="O52" i="1"/>
  <c r="O147" i="1"/>
  <c r="O83" i="1"/>
  <c r="O98" i="1"/>
  <c r="O43" i="1"/>
  <c r="O105" i="1"/>
  <c r="O17" i="1"/>
  <c r="O51" i="1"/>
  <c r="O73" i="1"/>
  <c r="O55" i="1"/>
  <c r="O140" i="1"/>
  <c r="O42" i="1"/>
  <c r="O96" i="1"/>
  <c r="O32" i="1"/>
  <c r="O87" i="1"/>
  <c r="O23" i="1"/>
  <c r="O110" i="1"/>
  <c r="O46" i="1"/>
  <c r="O141" i="1"/>
  <c r="O77" i="1"/>
  <c r="O13" i="1"/>
  <c r="O108" i="1"/>
  <c r="O44" i="1"/>
  <c r="O139" i="1"/>
  <c r="O154" i="1"/>
  <c r="O90" i="1"/>
  <c r="O25" i="1"/>
  <c r="O59" i="1"/>
  <c r="O137" i="1"/>
  <c r="O33" i="1"/>
  <c r="O49" i="1"/>
  <c r="O64" i="1"/>
  <c r="O109" i="1"/>
  <c r="O122" i="1"/>
  <c r="O152" i="1"/>
  <c r="O88" i="1"/>
  <c r="O24" i="1"/>
  <c r="O79" i="1"/>
  <c r="O15" i="1"/>
  <c r="O102" i="1"/>
  <c r="O38" i="1"/>
  <c r="O133" i="1"/>
  <c r="O69" i="1"/>
  <c r="O5" i="1"/>
  <c r="O100" i="1"/>
  <c r="O36" i="1"/>
  <c r="O131" i="1"/>
  <c r="O146" i="1"/>
  <c r="O82" i="1"/>
  <c r="O151" i="1"/>
  <c r="O41" i="1"/>
  <c r="O89" i="1"/>
  <c r="O10" i="1"/>
  <c r="O26" i="1"/>
  <c r="O119" i="1"/>
  <c r="O76" i="1"/>
  <c r="O153" i="1"/>
  <c r="O144" i="1"/>
  <c r="O80" i="1"/>
  <c r="O16" i="1"/>
  <c r="O71" i="1"/>
  <c r="O7" i="1"/>
  <c r="O94" i="1"/>
  <c r="O30" i="1"/>
  <c r="O125" i="1"/>
  <c r="O61" i="1"/>
  <c r="O156" i="1"/>
  <c r="O92" i="1"/>
  <c r="O28" i="1"/>
  <c r="O123" i="1"/>
  <c r="O138" i="1"/>
  <c r="O74" i="1"/>
  <c r="O113" i="1"/>
  <c r="O18" i="1"/>
  <c r="O57" i="1"/>
  <c r="O129" i="1"/>
  <c r="O3" i="1"/>
  <c r="O128" i="1"/>
  <c r="O14" i="1"/>
  <c r="O107" i="1"/>
  <c r="O136" i="1"/>
  <c r="O72" i="1"/>
  <c r="O8" i="1"/>
  <c r="O63" i="1"/>
  <c r="O150" i="1"/>
  <c r="O86" i="1"/>
  <c r="O22" i="1"/>
  <c r="O117" i="1"/>
  <c r="O53" i="1"/>
  <c r="O148" i="1"/>
  <c r="O84" i="1"/>
  <c r="O20" i="1"/>
  <c r="O115" i="1"/>
  <c r="O130" i="1"/>
  <c r="O66" i="1"/>
  <c r="O65" i="1"/>
  <c r="O143" i="1"/>
  <c r="O34" i="1"/>
  <c r="O75" i="1"/>
  <c r="O127" i="1"/>
  <c r="P11" i="1"/>
  <c r="K157" i="1"/>
  <c r="K165" i="1" s="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AD157" i="6" l="1"/>
  <c r="AD165" i="6" s="1"/>
  <c r="Y165" i="6"/>
  <c r="Y3" i="6"/>
  <c r="T163" i="6"/>
  <c r="O163" i="1"/>
  <c r="O160" i="1"/>
  <c r="O161" i="1" s="1"/>
  <c r="Z157" i="6"/>
  <c r="U165" i="6"/>
  <c r="P3" i="6"/>
  <c r="K163" i="6"/>
  <c r="K160" i="6"/>
  <c r="K161" i="6" s="1"/>
  <c r="T160" i="6"/>
  <c r="T161" i="6" s="1"/>
  <c r="T150" i="1"/>
  <c r="T28" i="1"/>
  <c r="T82" i="1"/>
  <c r="T109" i="1"/>
  <c r="T96" i="1"/>
  <c r="T149" i="1"/>
  <c r="T155" i="1"/>
  <c r="T114" i="1"/>
  <c r="T143" i="1"/>
  <c r="T125" i="1"/>
  <c r="T13" i="1"/>
  <c r="T135" i="1"/>
  <c r="T127" i="1"/>
  <c r="T65" i="1"/>
  <c r="T20" i="1"/>
  <c r="T117" i="1"/>
  <c r="T63" i="1"/>
  <c r="T107" i="1"/>
  <c r="T129" i="1"/>
  <c r="T74" i="1"/>
  <c r="T92" i="1"/>
  <c r="T30" i="1"/>
  <c r="T16" i="1"/>
  <c r="T76" i="1"/>
  <c r="T89" i="1"/>
  <c r="T146" i="1"/>
  <c r="T5" i="1"/>
  <c r="T102" i="1"/>
  <c r="T88" i="1"/>
  <c r="T64" i="1"/>
  <c r="T59" i="1"/>
  <c r="T139" i="1"/>
  <c r="T77" i="1"/>
  <c r="T23" i="1"/>
  <c r="T42" i="1"/>
  <c r="T51" i="1"/>
  <c r="T98" i="1"/>
  <c r="T116" i="1"/>
  <c r="T54" i="1"/>
  <c r="T40" i="1"/>
  <c r="T9" i="1"/>
  <c r="T67" i="1"/>
  <c r="T60" i="1"/>
  <c r="T157" i="1"/>
  <c r="T165" i="1" s="1"/>
  <c r="T103" i="1"/>
  <c r="T12" i="1"/>
  <c r="T58" i="1"/>
  <c r="T99" i="1"/>
  <c r="T37" i="1"/>
  <c r="T134" i="1"/>
  <c r="T120" i="1"/>
  <c r="T53" i="1"/>
  <c r="T24" i="1"/>
  <c r="T11" i="1"/>
  <c r="T136" i="1"/>
  <c r="T71" i="1"/>
  <c r="T100" i="1"/>
  <c r="T154" i="1"/>
  <c r="T73" i="1"/>
  <c r="T95" i="1"/>
  <c r="T93" i="1"/>
  <c r="T70" i="1"/>
  <c r="T75" i="1"/>
  <c r="T66" i="1"/>
  <c r="T84" i="1"/>
  <c r="T22" i="1"/>
  <c r="T8" i="1"/>
  <c r="T14" i="1"/>
  <c r="T57" i="1"/>
  <c r="T138" i="1"/>
  <c r="T156" i="1"/>
  <c r="T94" i="1"/>
  <c r="T80" i="1"/>
  <c r="T119" i="1"/>
  <c r="T41" i="1"/>
  <c r="T131" i="1"/>
  <c r="T69" i="1"/>
  <c r="T15" i="1"/>
  <c r="T152" i="1"/>
  <c r="T49" i="1"/>
  <c r="T25" i="1"/>
  <c r="T44" i="1"/>
  <c r="T141" i="1"/>
  <c r="T87" i="1"/>
  <c r="T140" i="1"/>
  <c r="T17" i="1"/>
  <c r="T83" i="1"/>
  <c r="T21" i="1"/>
  <c r="T118" i="1"/>
  <c r="T104" i="1"/>
  <c r="T81" i="1"/>
  <c r="T106" i="1"/>
  <c r="T124" i="1"/>
  <c r="T62" i="1"/>
  <c r="T48" i="1"/>
  <c r="T142" i="1"/>
  <c r="T19" i="1"/>
  <c r="T4" i="1"/>
  <c r="T101" i="1"/>
  <c r="T47" i="1"/>
  <c r="T50" i="1"/>
  <c r="T3" i="1"/>
  <c r="T153" i="1"/>
  <c r="T38" i="1"/>
  <c r="T110" i="1"/>
  <c r="T52" i="1"/>
  <c r="T145" i="1"/>
  <c r="T56" i="1"/>
  <c r="T115" i="1"/>
  <c r="T113" i="1"/>
  <c r="T10" i="1"/>
  <c r="T137" i="1"/>
  <c r="T43" i="1"/>
  <c r="T45" i="1"/>
  <c r="T39" i="1"/>
  <c r="T132" i="1"/>
  <c r="T34" i="1"/>
  <c r="T130" i="1"/>
  <c r="T148" i="1"/>
  <c r="T86" i="1"/>
  <c r="T72" i="1"/>
  <c r="T128" i="1"/>
  <c r="T18" i="1"/>
  <c r="T123" i="1"/>
  <c r="T61" i="1"/>
  <c r="T7" i="1"/>
  <c r="T144" i="1"/>
  <c r="T26" i="1"/>
  <c r="T151" i="1"/>
  <c r="T36" i="1"/>
  <c r="T133" i="1"/>
  <c r="T79" i="1"/>
  <c r="T122" i="1"/>
  <c r="T33" i="1"/>
  <c r="T90" i="1"/>
  <c r="T108" i="1"/>
  <c r="T46" i="1"/>
  <c r="T32" i="1"/>
  <c r="T55" i="1"/>
  <c r="T105" i="1"/>
  <c r="T147" i="1"/>
  <c r="T85" i="1"/>
  <c r="T31" i="1"/>
  <c r="T97" i="1"/>
  <c r="T35" i="1"/>
  <c r="T91" i="1"/>
  <c r="T29" i="1"/>
  <c r="T126" i="1"/>
  <c r="T112" i="1"/>
  <c r="T27" i="1"/>
  <c r="T121" i="1"/>
  <c r="T68" i="1"/>
  <c r="T6" i="1"/>
  <c r="T111" i="1"/>
  <c r="T78" i="1"/>
  <c r="K73" i="1"/>
  <c r="K36" i="1"/>
  <c r="K93" i="1"/>
  <c r="K117" i="1"/>
  <c r="K54" i="1"/>
  <c r="D160" i="1"/>
  <c r="K14" i="1"/>
  <c r="K16" i="1"/>
  <c r="K12" i="1"/>
  <c r="K20" i="1"/>
  <c r="P28" i="1"/>
  <c r="P44" i="1"/>
  <c r="P52" i="1"/>
  <c r="P60" i="1"/>
  <c r="P68" i="1"/>
  <c r="P77" i="1"/>
  <c r="P85" i="1"/>
  <c r="P101" i="1"/>
  <c r="P109" i="1"/>
  <c r="P125" i="1"/>
  <c r="P133" i="1"/>
  <c r="P141" i="1"/>
  <c r="P149" i="1"/>
  <c r="P157" i="1"/>
  <c r="P165" i="1" s="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K163" i="1" s="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10" i="3"/>
  <c r="C9" i="3"/>
  <c r="G35" i="3"/>
  <c r="J35" i="3" s="1"/>
  <c r="M35" i="3" s="1"/>
  <c r="P35" i="3" s="1"/>
  <c r="S35" i="3" s="1"/>
  <c r="G34" i="3"/>
  <c r="J34" i="3" s="1"/>
  <c r="M34" i="3" s="1"/>
  <c r="P34" i="3" s="1"/>
  <c r="S34" i="3" s="1"/>
  <c r="F34" i="3"/>
  <c r="I34" i="3" s="1"/>
  <c r="L34" i="3" s="1"/>
  <c r="O34" i="3" s="1"/>
  <c r="R34" i="3" s="1"/>
  <c r="G8" i="3"/>
  <c r="C36" i="3"/>
  <c r="F36" i="3" s="1"/>
  <c r="I36" i="3" s="1"/>
  <c r="L36" i="3" s="1"/>
  <c r="O36" i="3" s="1"/>
  <c r="R36" i="3" s="1"/>
  <c r="C35" i="3"/>
  <c r="AD3" i="6" l="1"/>
  <c r="AD163" i="6" s="1"/>
  <c r="Y163" i="6"/>
  <c r="T160" i="1"/>
  <c r="T161" i="1" s="1"/>
  <c r="T163" i="1"/>
  <c r="AE157" i="6"/>
  <c r="AE165" i="6" s="1"/>
  <c r="Z165" i="6"/>
  <c r="U3" i="6"/>
  <c r="P163" i="6"/>
  <c r="P160" i="6"/>
  <c r="P161" i="6" s="1"/>
  <c r="F17" i="6"/>
  <c r="F73" i="6"/>
  <c r="F56" i="6"/>
  <c r="F5" i="6"/>
  <c r="F86" i="6"/>
  <c r="F80" i="6"/>
  <c r="F3" i="6"/>
  <c r="F10" i="6"/>
  <c r="F35" i="6"/>
  <c r="F23" i="6"/>
  <c r="F32" i="6"/>
  <c r="F8" i="6"/>
  <c r="F19" i="6"/>
  <c r="F48" i="6"/>
  <c r="F24" i="6"/>
  <c r="F44" i="6"/>
  <c r="F40" i="6"/>
  <c r="F51" i="6"/>
  <c r="F58" i="6"/>
  <c r="F84" i="6"/>
  <c r="F31" i="6"/>
  <c r="F78" i="6"/>
  <c r="F49" i="6"/>
  <c r="F42" i="6"/>
  <c r="F72" i="6"/>
  <c r="F30" i="6"/>
  <c r="F36" i="6"/>
  <c r="F67" i="6"/>
  <c r="F27" i="6"/>
  <c r="F11" i="6"/>
  <c r="F15" i="6"/>
  <c r="F68" i="6"/>
  <c r="F16" i="6"/>
  <c r="F45" i="6"/>
  <c r="F87" i="6"/>
  <c r="F33" i="6"/>
  <c r="F60" i="6"/>
  <c r="F54" i="6"/>
  <c r="F46" i="6"/>
  <c r="F29" i="6"/>
  <c r="F71" i="6"/>
  <c r="F50" i="6"/>
  <c r="F61" i="6"/>
  <c r="F65" i="6"/>
  <c r="F4" i="6"/>
  <c r="F64" i="6"/>
  <c r="F22" i="6"/>
  <c r="F25" i="6"/>
  <c r="F39" i="6"/>
  <c r="F21" i="6"/>
  <c r="F59" i="6"/>
  <c r="F47" i="6"/>
  <c r="F34" i="6"/>
  <c r="F81" i="6"/>
  <c r="F12" i="6"/>
  <c r="F85" i="6"/>
  <c r="F82" i="6"/>
  <c r="F14" i="6"/>
  <c r="F37" i="6"/>
  <c r="F75" i="6"/>
  <c r="F77" i="6"/>
  <c r="F69" i="6"/>
  <c r="F38" i="6"/>
  <c r="F70" i="6"/>
  <c r="F41" i="6"/>
  <c r="F63" i="6"/>
  <c r="F66" i="6"/>
  <c r="F52" i="6"/>
  <c r="F13" i="6"/>
  <c r="F55" i="6"/>
  <c r="F18" i="6"/>
  <c r="F76" i="6"/>
  <c r="F79" i="6"/>
  <c r="F28" i="6"/>
  <c r="F88" i="6"/>
  <c r="F83" i="6"/>
  <c r="F57" i="6"/>
  <c r="F62" i="6"/>
  <c r="F9" i="6"/>
  <c r="F20" i="6"/>
  <c r="F26" i="6"/>
  <c r="F74" i="6"/>
  <c r="F7" i="6"/>
  <c r="F53" i="6"/>
  <c r="F43" i="6"/>
  <c r="F6" i="6"/>
  <c r="E121" i="6"/>
  <c r="G121" i="6" s="1"/>
  <c r="E113" i="6"/>
  <c r="G113" i="6" s="1"/>
  <c r="E96" i="6"/>
  <c r="G96" i="6" s="1"/>
  <c r="E88" i="6"/>
  <c r="G88" i="6" s="1"/>
  <c r="E72" i="6"/>
  <c r="G72" i="6" s="1"/>
  <c r="E71" i="6"/>
  <c r="G71" i="6" s="1"/>
  <c r="E54" i="6"/>
  <c r="G54" i="6" s="1"/>
  <c r="E156" i="6"/>
  <c r="G156" i="6" s="1"/>
  <c r="E153" i="6"/>
  <c r="G153" i="6" s="1"/>
  <c r="E151" i="6"/>
  <c r="G151" i="6" s="1"/>
  <c r="E148" i="6"/>
  <c r="G148" i="6" s="1"/>
  <c r="E125" i="6"/>
  <c r="G125" i="6" s="1"/>
  <c r="E99" i="6"/>
  <c r="G99" i="6" s="1"/>
  <c r="E98" i="6"/>
  <c r="G98" i="6" s="1"/>
  <c r="E90" i="6"/>
  <c r="G90" i="6" s="1"/>
  <c r="E74" i="6"/>
  <c r="G74" i="6" s="1"/>
  <c r="E66" i="6"/>
  <c r="G66" i="6" s="1"/>
  <c r="E64" i="6"/>
  <c r="G64" i="6" s="1"/>
  <c r="E58" i="6"/>
  <c r="G58" i="6" s="1"/>
  <c r="E157" i="6"/>
  <c r="G157" i="6" s="1"/>
  <c r="E152" i="6"/>
  <c r="G152" i="6" s="1"/>
  <c r="E115" i="6"/>
  <c r="G115" i="6" s="1"/>
  <c r="E93" i="6"/>
  <c r="G93" i="6" s="1"/>
  <c r="E76" i="6"/>
  <c r="G76" i="6" s="1"/>
  <c r="E59" i="6"/>
  <c r="G59" i="6" s="1"/>
  <c r="E53" i="6"/>
  <c r="E154" i="6"/>
  <c r="G154" i="6" s="1"/>
  <c r="E149" i="6"/>
  <c r="G149" i="6" s="1"/>
  <c r="E92" i="6"/>
  <c r="G92" i="6" s="1"/>
  <c r="E82" i="6"/>
  <c r="G82" i="6" s="1"/>
  <c r="E68" i="6"/>
  <c r="G68" i="6" s="1"/>
  <c r="E57" i="6"/>
  <c r="G57" i="6" s="1"/>
  <c r="E142" i="6"/>
  <c r="G142" i="6" s="1"/>
  <c r="E117" i="6"/>
  <c r="G117" i="6" s="1"/>
  <c r="E101" i="6"/>
  <c r="G101" i="6" s="1"/>
  <c r="E100" i="6"/>
  <c r="G100" i="6" s="1"/>
  <c r="E95" i="6"/>
  <c r="G95" i="6" s="1"/>
  <c r="E87" i="6"/>
  <c r="G87" i="6" s="1"/>
  <c r="E85" i="6"/>
  <c r="G85" i="6" s="1"/>
  <c r="E67" i="6"/>
  <c r="G67" i="6" s="1"/>
  <c r="E65" i="6"/>
  <c r="G65" i="6" s="1"/>
  <c r="E63" i="6"/>
  <c r="G63" i="6" s="1"/>
  <c r="E56" i="6"/>
  <c r="G56" i="6" s="1"/>
  <c r="E119" i="6"/>
  <c r="G119" i="6" s="1"/>
  <c r="E146" i="6"/>
  <c r="G146" i="6" s="1"/>
  <c r="E141" i="6"/>
  <c r="G141" i="6" s="1"/>
  <c r="E150" i="6"/>
  <c r="G150" i="6" s="1"/>
  <c r="E147" i="6"/>
  <c r="G147" i="6" s="1"/>
  <c r="E145" i="6"/>
  <c r="G145" i="6" s="1"/>
  <c r="E144" i="6"/>
  <c r="G144" i="6" s="1"/>
  <c r="E143" i="6"/>
  <c r="G143" i="6" s="1"/>
  <c r="E134" i="6"/>
  <c r="G134" i="6" s="1"/>
  <c r="E118" i="6"/>
  <c r="G118" i="6" s="1"/>
  <c r="E97" i="6"/>
  <c r="G97" i="6" s="1"/>
  <c r="E89" i="6"/>
  <c r="G89" i="6" s="1"/>
  <c r="E80" i="6"/>
  <c r="G80" i="6" s="1"/>
  <c r="E70" i="6"/>
  <c r="G70" i="6" s="1"/>
  <c r="E69" i="6"/>
  <c r="G69" i="6" s="1"/>
  <c r="E62" i="6"/>
  <c r="G62" i="6" s="1"/>
  <c r="E140" i="6"/>
  <c r="G140" i="6" s="1"/>
  <c r="E155" i="6"/>
  <c r="G155" i="6" s="1"/>
  <c r="E78" i="6"/>
  <c r="G78" i="6" s="1"/>
  <c r="E55" i="6"/>
  <c r="G55" i="6" s="1"/>
  <c r="E83" i="6"/>
  <c r="G83" i="6" s="1"/>
  <c r="E91" i="6"/>
  <c r="G91" i="6" s="1"/>
  <c r="E86" i="6"/>
  <c r="G86" i="6" s="1"/>
  <c r="E60" i="6"/>
  <c r="G60" i="6" s="1"/>
  <c r="E123" i="6"/>
  <c r="G123" i="6" s="1"/>
  <c r="E94" i="6"/>
  <c r="G94" i="6" s="1"/>
  <c r="E84" i="6"/>
  <c r="G84" i="6" s="1"/>
  <c r="E61" i="6"/>
  <c r="G61" i="6" s="1"/>
  <c r="E104" i="6"/>
  <c r="G104" i="6" s="1"/>
  <c r="E126" i="6"/>
  <c r="G126" i="6" s="1"/>
  <c r="E106" i="6"/>
  <c r="G106" i="6" s="1"/>
  <c r="E122" i="6"/>
  <c r="G122" i="6" s="1"/>
  <c r="E75" i="6"/>
  <c r="G75" i="6" s="1"/>
  <c r="E107" i="6"/>
  <c r="G107" i="6" s="1"/>
  <c r="E124" i="6"/>
  <c r="G124" i="6" s="1"/>
  <c r="E79" i="6"/>
  <c r="G79" i="6" s="1"/>
  <c r="E109" i="6"/>
  <c r="G109" i="6" s="1"/>
  <c r="E111" i="6"/>
  <c r="G111" i="6" s="1"/>
  <c r="E102" i="6"/>
  <c r="G102" i="6" s="1"/>
  <c r="E139" i="6"/>
  <c r="G139" i="6" s="1"/>
  <c r="E127" i="6"/>
  <c r="G127" i="6" s="1"/>
  <c r="E103" i="6"/>
  <c r="G103" i="6" s="1"/>
  <c r="E73" i="6"/>
  <c r="G73" i="6" s="1"/>
  <c r="E77" i="6"/>
  <c r="G77" i="6" s="1"/>
  <c r="E130" i="6"/>
  <c r="G130" i="6" s="1"/>
  <c r="E81" i="6"/>
  <c r="G81" i="6" s="1"/>
  <c r="E132" i="6"/>
  <c r="G132" i="6" s="1"/>
  <c r="E135" i="6"/>
  <c r="G135" i="6" s="1"/>
  <c r="E137" i="6"/>
  <c r="G137" i="6" s="1"/>
  <c r="E112" i="6"/>
  <c r="G112" i="6" s="1"/>
  <c r="E133" i="6"/>
  <c r="G133" i="6" s="1"/>
  <c r="E114" i="6"/>
  <c r="G114" i="6" s="1"/>
  <c r="E110" i="6"/>
  <c r="G110" i="6" s="1"/>
  <c r="E116" i="6"/>
  <c r="G116" i="6" s="1"/>
  <c r="E131" i="6"/>
  <c r="G131" i="6" s="1"/>
  <c r="E120" i="6"/>
  <c r="G120" i="6" s="1"/>
  <c r="E136" i="6"/>
  <c r="G136" i="6" s="1"/>
  <c r="E108" i="6"/>
  <c r="G108" i="6" s="1"/>
  <c r="E128" i="6"/>
  <c r="G128" i="6" s="1"/>
  <c r="E138" i="6"/>
  <c r="G138" i="6" s="1"/>
  <c r="E105" i="6"/>
  <c r="G105" i="6" s="1"/>
  <c r="E129" i="6"/>
  <c r="G129" i="6" s="1"/>
  <c r="Y160" i="6"/>
  <c r="Y161" i="6" s="1"/>
  <c r="E54" i="1"/>
  <c r="G54" i="1" s="1"/>
  <c r="E118" i="1"/>
  <c r="G118" i="1" s="1"/>
  <c r="E79" i="1"/>
  <c r="G79" i="1" s="1"/>
  <c r="E143" i="1"/>
  <c r="G143" i="1" s="1"/>
  <c r="E104" i="1"/>
  <c r="G104" i="1" s="1"/>
  <c r="E65" i="1"/>
  <c r="G65" i="1" s="1"/>
  <c r="E129" i="1"/>
  <c r="G129" i="1" s="1"/>
  <c r="E90" i="1"/>
  <c r="G90" i="1" s="1"/>
  <c r="E154" i="1"/>
  <c r="G154" i="1" s="1"/>
  <c r="E115" i="1"/>
  <c r="G115" i="1" s="1"/>
  <c r="E76" i="1"/>
  <c r="G76" i="1" s="1"/>
  <c r="E140" i="1"/>
  <c r="G140" i="1" s="1"/>
  <c r="E93" i="1"/>
  <c r="G93" i="1" s="1"/>
  <c r="E157" i="1"/>
  <c r="G157" i="1" s="1"/>
  <c r="E134" i="1"/>
  <c r="G134" i="1" s="1"/>
  <c r="E56" i="1"/>
  <c r="G56" i="1" s="1"/>
  <c r="E106" i="1"/>
  <c r="G106" i="1" s="1"/>
  <c r="E92" i="1"/>
  <c r="G92" i="1" s="1"/>
  <c r="E62" i="1"/>
  <c r="G62" i="1" s="1"/>
  <c r="E126" i="1"/>
  <c r="G126" i="1" s="1"/>
  <c r="E87" i="1"/>
  <c r="G87" i="1" s="1"/>
  <c r="E151" i="1"/>
  <c r="G151" i="1" s="1"/>
  <c r="E112" i="1"/>
  <c r="G112" i="1" s="1"/>
  <c r="E73" i="1"/>
  <c r="G73" i="1" s="1"/>
  <c r="E137" i="1"/>
  <c r="G137" i="1" s="1"/>
  <c r="E98" i="1"/>
  <c r="G98" i="1" s="1"/>
  <c r="E59" i="1"/>
  <c r="G59" i="1" s="1"/>
  <c r="E123" i="1"/>
  <c r="G123" i="1" s="1"/>
  <c r="E84" i="1"/>
  <c r="G84" i="1" s="1"/>
  <c r="E148" i="1"/>
  <c r="G148" i="1" s="1"/>
  <c r="E101" i="1"/>
  <c r="G101" i="1" s="1"/>
  <c r="E70" i="1"/>
  <c r="G70" i="1" s="1"/>
  <c r="E81" i="1"/>
  <c r="G81" i="1" s="1"/>
  <c r="E67" i="1"/>
  <c r="G67" i="1" s="1"/>
  <c r="E109" i="1"/>
  <c r="G109" i="1" s="1"/>
  <c r="E78" i="1"/>
  <c r="G78" i="1" s="1"/>
  <c r="E142" i="1"/>
  <c r="G142" i="1" s="1"/>
  <c r="E103" i="1"/>
  <c r="G103" i="1" s="1"/>
  <c r="E64" i="1"/>
  <c r="G64" i="1" s="1"/>
  <c r="E128" i="1"/>
  <c r="G128" i="1" s="1"/>
  <c r="E89" i="1"/>
  <c r="G89" i="1" s="1"/>
  <c r="E153" i="1"/>
  <c r="G153" i="1" s="1"/>
  <c r="E114" i="1"/>
  <c r="G114" i="1" s="1"/>
  <c r="E75" i="1"/>
  <c r="G75" i="1" s="1"/>
  <c r="E139" i="1"/>
  <c r="G139" i="1" s="1"/>
  <c r="E100" i="1"/>
  <c r="G100" i="1" s="1"/>
  <c r="E53" i="1"/>
  <c r="G53" i="1" s="1"/>
  <c r="E117" i="1"/>
  <c r="G117" i="1" s="1"/>
  <c r="E127" i="1"/>
  <c r="G127" i="1" s="1"/>
  <c r="E88" i="1"/>
  <c r="G88" i="1" s="1"/>
  <c r="E74" i="1"/>
  <c r="G74" i="1" s="1"/>
  <c r="E124" i="1"/>
  <c r="G124" i="1" s="1"/>
  <c r="E141" i="1"/>
  <c r="G141" i="1" s="1"/>
  <c r="E86" i="1"/>
  <c r="G86" i="1" s="1"/>
  <c r="E150" i="1"/>
  <c r="G150" i="1" s="1"/>
  <c r="E111" i="1"/>
  <c r="G111" i="1" s="1"/>
  <c r="E72" i="1"/>
  <c r="G72" i="1" s="1"/>
  <c r="E136" i="1"/>
  <c r="G136" i="1" s="1"/>
  <c r="E97" i="1"/>
  <c r="G97" i="1" s="1"/>
  <c r="E58" i="1"/>
  <c r="G58" i="1" s="1"/>
  <c r="E122" i="1"/>
  <c r="G122" i="1" s="1"/>
  <c r="E83" i="1"/>
  <c r="G83" i="1" s="1"/>
  <c r="E147" i="1"/>
  <c r="G147" i="1" s="1"/>
  <c r="E108" i="1"/>
  <c r="G108" i="1" s="1"/>
  <c r="E61" i="1"/>
  <c r="G61" i="1" s="1"/>
  <c r="E125" i="1"/>
  <c r="G125" i="1" s="1"/>
  <c r="E63" i="1"/>
  <c r="G63" i="1" s="1"/>
  <c r="E152" i="1"/>
  <c r="G152" i="1" s="1"/>
  <c r="E138" i="1"/>
  <c r="G138" i="1" s="1"/>
  <c r="E60" i="1"/>
  <c r="G60" i="1" s="1"/>
  <c r="E94" i="1"/>
  <c r="G94" i="1" s="1"/>
  <c r="E55" i="1"/>
  <c r="G55" i="1" s="1"/>
  <c r="E119" i="1"/>
  <c r="G119" i="1" s="1"/>
  <c r="E80" i="1"/>
  <c r="G80" i="1" s="1"/>
  <c r="E144" i="1"/>
  <c r="G144" i="1" s="1"/>
  <c r="E105" i="1"/>
  <c r="G105" i="1" s="1"/>
  <c r="E66" i="1"/>
  <c r="G66" i="1" s="1"/>
  <c r="E130" i="1"/>
  <c r="G130" i="1" s="1"/>
  <c r="E91" i="1"/>
  <c r="G91" i="1" s="1"/>
  <c r="E155" i="1"/>
  <c r="G155" i="1" s="1"/>
  <c r="E116" i="1"/>
  <c r="G116" i="1" s="1"/>
  <c r="E69" i="1"/>
  <c r="G69" i="1" s="1"/>
  <c r="E133" i="1"/>
  <c r="G133" i="1" s="1"/>
  <c r="E102" i="1"/>
  <c r="G102" i="1" s="1"/>
  <c r="E113" i="1"/>
  <c r="G113" i="1" s="1"/>
  <c r="E99" i="1"/>
  <c r="G99" i="1" s="1"/>
  <c r="E77" i="1"/>
  <c r="G77" i="1" s="1"/>
  <c r="E110" i="1"/>
  <c r="G110" i="1" s="1"/>
  <c r="E71" i="1"/>
  <c r="G71" i="1" s="1"/>
  <c r="E135" i="1"/>
  <c r="G135" i="1" s="1"/>
  <c r="E96" i="1"/>
  <c r="G96" i="1" s="1"/>
  <c r="E57" i="1"/>
  <c r="G57" i="1" s="1"/>
  <c r="E121" i="1"/>
  <c r="G121" i="1" s="1"/>
  <c r="E82" i="1"/>
  <c r="G82" i="1" s="1"/>
  <c r="E146" i="1"/>
  <c r="G146" i="1" s="1"/>
  <c r="E107" i="1"/>
  <c r="G107" i="1" s="1"/>
  <c r="E68" i="1"/>
  <c r="G68" i="1" s="1"/>
  <c r="E132" i="1"/>
  <c r="G132" i="1" s="1"/>
  <c r="E85" i="1"/>
  <c r="G85" i="1" s="1"/>
  <c r="E149" i="1"/>
  <c r="G149" i="1" s="1"/>
  <c r="E95" i="1"/>
  <c r="G95" i="1" s="1"/>
  <c r="E120" i="1"/>
  <c r="G120" i="1" s="1"/>
  <c r="E145" i="1"/>
  <c r="G145" i="1" s="1"/>
  <c r="E131" i="1"/>
  <c r="G131" i="1" s="1"/>
  <c r="E156" i="1"/>
  <c r="G156" i="1" s="1"/>
  <c r="F36" i="1"/>
  <c r="F54" i="1"/>
  <c r="H54" i="1" s="1"/>
  <c r="F73" i="1"/>
  <c r="P54" i="1"/>
  <c r="U54" i="1" s="1"/>
  <c r="P117" i="1"/>
  <c r="U117" i="1" s="1"/>
  <c r="P93" i="1"/>
  <c r="U93" i="1" s="1"/>
  <c r="P36" i="1"/>
  <c r="P73" i="1"/>
  <c r="U73" i="1" s="1"/>
  <c r="Y68" i="1"/>
  <c r="Y108" i="1"/>
  <c r="Y86" i="1"/>
  <c r="Y38" i="1"/>
  <c r="Y106" i="1"/>
  <c r="Y49" i="1"/>
  <c r="Y66" i="1"/>
  <c r="Y99" i="1"/>
  <c r="Y51" i="1"/>
  <c r="Y117" i="1"/>
  <c r="Y105" i="1"/>
  <c r="Y123" i="1"/>
  <c r="Y137" i="1"/>
  <c r="Y47" i="1"/>
  <c r="Y87" i="1"/>
  <c r="Y14" i="1"/>
  <c r="Y53" i="1"/>
  <c r="Y40" i="1"/>
  <c r="Y102" i="1"/>
  <c r="Y76" i="1"/>
  <c r="Y74" i="1"/>
  <c r="Y109" i="1"/>
  <c r="Y78" i="1"/>
  <c r="Y121" i="1"/>
  <c r="Y29" i="1"/>
  <c r="Y31" i="1"/>
  <c r="Y55" i="1"/>
  <c r="Y90" i="1"/>
  <c r="Y133" i="1"/>
  <c r="Y144" i="1"/>
  <c r="Y18" i="1"/>
  <c r="Y148" i="1"/>
  <c r="Y39" i="1"/>
  <c r="Y10" i="1"/>
  <c r="Y145" i="1"/>
  <c r="Y153" i="1"/>
  <c r="Y101" i="1"/>
  <c r="Y48" i="1"/>
  <c r="Y81" i="1"/>
  <c r="Y83" i="1"/>
  <c r="Y141" i="1"/>
  <c r="Y152" i="1"/>
  <c r="Y41" i="1"/>
  <c r="Y156" i="1"/>
  <c r="Y8" i="1"/>
  <c r="Y75" i="1"/>
  <c r="Y73" i="1"/>
  <c r="Y136" i="1"/>
  <c r="Y120" i="1"/>
  <c r="Y58" i="1"/>
  <c r="Y60" i="1"/>
  <c r="Y54" i="1"/>
  <c r="Y42" i="1"/>
  <c r="Y59" i="1"/>
  <c r="Y5" i="1"/>
  <c r="Y16" i="1"/>
  <c r="Y129" i="1"/>
  <c r="Y20" i="1"/>
  <c r="Y13" i="1"/>
  <c r="Y155" i="1"/>
  <c r="Y82" i="1"/>
  <c r="Y97" i="1"/>
  <c r="Y26" i="1"/>
  <c r="Y56" i="1"/>
  <c r="Y21" i="1"/>
  <c r="Y94" i="1"/>
  <c r="Y95" i="1"/>
  <c r="Y157" i="1"/>
  <c r="Y165" i="1" s="1"/>
  <c r="Y139" i="1"/>
  <c r="Y135" i="1"/>
  <c r="Y126" i="1"/>
  <c r="Y79" i="1"/>
  <c r="Y132" i="1"/>
  <c r="Y142" i="1"/>
  <c r="Y131" i="1"/>
  <c r="Y71" i="1"/>
  <c r="Y114" i="1"/>
  <c r="Y111" i="1"/>
  <c r="Y27" i="1"/>
  <c r="Y91" i="1"/>
  <c r="Y85" i="1"/>
  <c r="Y32" i="1"/>
  <c r="Y33" i="1"/>
  <c r="Y36" i="1"/>
  <c r="Y7" i="1"/>
  <c r="Y128" i="1"/>
  <c r="Y130" i="1"/>
  <c r="Y45" i="1"/>
  <c r="Y113" i="1"/>
  <c r="Y52" i="1"/>
  <c r="Y3" i="1"/>
  <c r="Y4" i="1"/>
  <c r="Y62" i="1"/>
  <c r="Y104" i="1"/>
  <c r="Y17" i="1"/>
  <c r="Y44" i="1"/>
  <c r="Y15" i="1"/>
  <c r="Y119" i="1"/>
  <c r="Y138" i="1"/>
  <c r="Y22" i="1"/>
  <c r="Y70" i="1"/>
  <c r="Y154" i="1"/>
  <c r="Y11" i="1"/>
  <c r="Y134" i="1"/>
  <c r="Y12" i="1"/>
  <c r="Y67" i="1"/>
  <c r="Y116" i="1"/>
  <c r="Y23" i="1"/>
  <c r="Y64" i="1"/>
  <c r="Y146" i="1"/>
  <c r="Y30" i="1"/>
  <c r="Y107" i="1"/>
  <c r="Y65" i="1"/>
  <c r="Y125" i="1"/>
  <c r="Y149" i="1"/>
  <c r="Y28" i="1"/>
  <c r="Y6" i="1"/>
  <c r="Y112" i="1"/>
  <c r="Y35" i="1"/>
  <c r="Y147" i="1"/>
  <c r="Y46" i="1"/>
  <c r="Y122" i="1"/>
  <c r="Y151" i="1"/>
  <c r="Y61" i="1"/>
  <c r="Y72" i="1"/>
  <c r="Y34" i="1"/>
  <c r="Y43" i="1"/>
  <c r="Y115" i="1"/>
  <c r="Y110" i="1"/>
  <c r="Y50" i="1"/>
  <c r="Y19" i="1"/>
  <c r="Y124" i="1"/>
  <c r="Y118" i="1"/>
  <c r="Y140" i="1"/>
  <c r="Y25" i="1"/>
  <c r="Y69" i="1"/>
  <c r="Y80" i="1"/>
  <c r="Y57" i="1"/>
  <c r="Y84" i="1"/>
  <c r="Y93" i="1"/>
  <c r="Y100" i="1"/>
  <c r="Y24" i="1"/>
  <c r="Y37" i="1"/>
  <c r="Y103" i="1"/>
  <c r="Y9" i="1"/>
  <c r="Y98" i="1"/>
  <c r="Y77" i="1"/>
  <c r="Y88" i="1"/>
  <c r="Y89" i="1"/>
  <c r="Y92" i="1"/>
  <c r="Y63" i="1"/>
  <c r="Y127" i="1"/>
  <c r="Y143" i="1"/>
  <c r="Y96" i="1"/>
  <c r="Y150" i="1"/>
  <c r="F35" i="3"/>
  <c r="I35" i="3" s="1"/>
  <c r="L35" i="3" s="1"/>
  <c r="O35" i="3" s="1"/>
  <c r="R35" i="3" s="1"/>
  <c r="F37" i="1"/>
  <c r="H37" i="1" s="1"/>
  <c r="F4" i="1"/>
  <c r="I4" i="1" s="1"/>
  <c r="F72" i="1"/>
  <c r="I8" i="3"/>
  <c r="K160" i="1"/>
  <c r="K161" i="1" s="1"/>
  <c r="F6" i="1"/>
  <c r="H6" i="1" s="1"/>
  <c r="F43" i="1"/>
  <c r="I43" i="1" s="1"/>
  <c r="F62" i="1"/>
  <c r="F47" i="1"/>
  <c r="F64" i="1"/>
  <c r="F3" i="1"/>
  <c r="F20" i="1"/>
  <c r="H20" i="1" s="1"/>
  <c r="F5" i="1"/>
  <c r="F68" i="1"/>
  <c r="H68" i="1" s="1"/>
  <c r="F32" i="1"/>
  <c r="F39" i="1"/>
  <c r="H39" i="1" s="1"/>
  <c r="F87" i="1"/>
  <c r="F29" i="1"/>
  <c r="F84" i="1"/>
  <c r="H84" i="1" s="1"/>
  <c r="F7" i="1"/>
  <c r="I7" i="1" s="1"/>
  <c r="F12" i="1"/>
  <c r="F66" i="1"/>
  <c r="H66" i="1" s="1"/>
  <c r="F82" i="1"/>
  <c r="I82" i="1" s="1"/>
  <c r="F41" i="1"/>
  <c r="F56" i="1"/>
  <c r="F24" i="1"/>
  <c r="I24" i="1" s="1"/>
  <c r="F50" i="1"/>
  <c r="F79" i="1"/>
  <c r="H79" i="1" s="1"/>
  <c r="F86" i="1"/>
  <c r="F53" i="1"/>
  <c r="F58" i="1"/>
  <c r="H58" i="1" s="1"/>
  <c r="F67" i="1"/>
  <c r="I67" i="1" s="1"/>
  <c r="F23" i="1"/>
  <c r="I23" i="1" s="1"/>
  <c r="F13" i="1"/>
  <c r="I13" i="1" s="1"/>
  <c r="F63" i="1"/>
  <c r="H63" i="1" s="1"/>
  <c r="F74" i="1"/>
  <c r="F81" i="1"/>
  <c r="F48" i="1"/>
  <c r="C11" i="3"/>
  <c r="F52" i="1"/>
  <c r="I52" i="1" s="1"/>
  <c r="F70" i="1"/>
  <c r="H70" i="1" s="1"/>
  <c r="F78" i="1"/>
  <c r="I78" i="1" s="1"/>
  <c r="F45" i="1"/>
  <c r="H45" i="1" s="1"/>
  <c r="F34" i="1"/>
  <c r="H34" i="1" s="1"/>
  <c r="F85" i="1"/>
  <c r="F15" i="1"/>
  <c r="F17" i="1"/>
  <c r="I17" i="1" s="1"/>
  <c r="F22" i="1"/>
  <c r="F14" i="1"/>
  <c r="I14" i="1" s="1"/>
  <c r="F38" i="1"/>
  <c r="H38" i="1" s="1"/>
  <c r="F30" i="1"/>
  <c r="H30"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52" i="1"/>
  <c r="U108" i="1"/>
  <c r="U43" i="1"/>
  <c r="U123" i="1"/>
  <c r="U58" i="1"/>
  <c r="U114" i="1"/>
  <c r="U49" i="1"/>
  <c r="U97" i="1"/>
  <c r="U32" i="1"/>
  <c r="U104" i="1"/>
  <c r="U39" i="1"/>
  <c r="U151" i="1"/>
  <c r="U87" i="1"/>
  <c r="U102" i="1"/>
  <c r="U37" i="1"/>
  <c r="U157" i="1"/>
  <c r="U165" i="1" s="1"/>
  <c r="U28" i="1"/>
  <c r="U148" i="1"/>
  <c r="U84" i="1"/>
  <c r="U99" i="1"/>
  <c r="U34" i="1"/>
  <c r="U154" i="1"/>
  <c r="U90" i="1"/>
  <c r="U137"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I9" i="3" s="1"/>
  <c r="G36" i="3"/>
  <c r="P5" i="1"/>
  <c r="C10" i="3"/>
  <c r="F143" i="1" s="1"/>
  <c r="H143" i="1" s="1"/>
  <c r="H22" i="1" l="1"/>
  <c r="I3" i="1"/>
  <c r="Y163" i="1"/>
  <c r="Y160" i="1"/>
  <c r="Y161" i="1" s="1"/>
  <c r="P163" i="1"/>
  <c r="P160" i="1"/>
  <c r="P161" i="1" s="1"/>
  <c r="Z3" i="6"/>
  <c r="U163" i="6"/>
  <c r="U160" i="6"/>
  <c r="U161" i="6" s="1"/>
  <c r="F96" i="6"/>
  <c r="F92" i="6"/>
  <c r="F142" i="6"/>
  <c r="I13" i="6"/>
  <c r="H13" i="6"/>
  <c r="H63" i="6"/>
  <c r="I63" i="6"/>
  <c r="H77" i="6"/>
  <c r="I77" i="6"/>
  <c r="F152" i="6"/>
  <c r="H81" i="6"/>
  <c r="I81" i="6"/>
  <c r="F136" i="6"/>
  <c r="H4" i="6"/>
  <c r="I4" i="6"/>
  <c r="H61" i="6"/>
  <c r="I61" i="6"/>
  <c r="H60" i="6"/>
  <c r="I60" i="6"/>
  <c r="F148" i="6"/>
  <c r="F127" i="6"/>
  <c r="F89" i="6"/>
  <c r="H78" i="6"/>
  <c r="I78" i="6"/>
  <c r="F124" i="6"/>
  <c r="H23" i="6"/>
  <c r="I23" i="6"/>
  <c r="F154" i="6"/>
  <c r="F137" i="6"/>
  <c r="H26" i="6"/>
  <c r="I26" i="6"/>
  <c r="I88" i="6"/>
  <c r="H88" i="6"/>
  <c r="F126" i="6"/>
  <c r="F150" i="6"/>
  <c r="F106" i="6"/>
  <c r="H82" i="6"/>
  <c r="I82" i="6"/>
  <c r="H34" i="6"/>
  <c r="I34" i="6"/>
  <c r="I25" i="6"/>
  <c r="H25" i="6"/>
  <c r="F91" i="6"/>
  <c r="F121" i="6"/>
  <c r="I33" i="6"/>
  <c r="H33" i="6"/>
  <c r="I68" i="6"/>
  <c r="H68" i="6"/>
  <c r="I36" i="6"/>
  <c r="H36" i="6"/>
  <c r="F111" i="6"/>
  <c r="H31" i="6"/>
  <c r="I31" i="6"/>
  <c r="I24" i="6"/>
  <c r="H24" i="6"/>
  <c r="H35" i="6"/>
  <c r="I35" i="6"/>
  <c r="H56" i="6"/>
  <c r="I56" i="6"/>
  <c r="H6" i="6"/>
  <c r="I6" i="6"/>
  <c r="F112" i="6"/>
  <c r="H20" i="6"/>
  <c r="I20" i="6"/>
  <c r="I28" i="6"/>
  <c r="H28" i="6"/>
  <c r="F90" i="6"/>
  <c r="F93" i="6"/>
  <c r="H75" i="6"/>
  <c r="I75" i="6"/>
  <c r="F135" i="6"/>
  <c r="F104" i="6"/>
  <c r="F114" i="6"/>
  <c r="F156" i="6"/>
  <c r="H50" i="6"/>
  <c r="I50" i="6"/>
  <c r="F123" i="6"/>
  <c r="I15" i="6"/>
  <c r="H15" i="6"/>
  <c r="F134" i="6"/>
  <c r="F117" i="6"/>
  <c r="I84" i="6"/>
  <c r="H84" i="6"/>
  <c r="H48" i="6"/>
  <c r="I48" i="6"/>
  <c r="F141" i="6"/>
  <c r="F145" i="6"/>
  <c r="H43" i="6"/>
  <c r="I43" i="6"/>
  <c r="I7" i="6"/>
  <c r="H7" i="6"/>
  <c r="I9" i="6"/>
  <c r="H9" i="6"/>
  <c r="H79" i="6"/>
  <c r="I79" i="6"/>
  <c r="F132" i="6"/>
  <c r="I41" i="6"/>
  <c r="H41" i="6"/>
  <c r="I37" i="6"/>
  <c r="H37" i="6"/>
  <c r="H85" i="6"/>
  <c r="I85" i="6"/>
  <c r="I47" i="6"/>
  <c r="H47" i="6"/>
  <c r="H22" i="6"/>
  <c r="I22" i="6"/>
  <c r="F144" i="6"/>
  <c r="I71" i="6"/>
  <c r="H71" i="6"/>
  <c r="H87" i="6"/>
  <c r="I87" i="6"/>
  <c r="F140" i="6"/>
  <c r="I30" i="6"/>
  <c r="H30" i="6"/>
  <c r="F151" i="6"/>
  <c r="H58" i="6"/>
  <c r="I58" i="6"/>
  <c r="I19" i="6"/>
  <c r="H19" i="6"/>
  <c r="I10" i="6"/>
  <c r="H10" i="6"/>
  <c r="H73" i="6"/>
  <c r="I73" i="6"/>
  <c r="G53" i="6"/>
  <c r="E160" i="6"/>
  <c r="E161" i="6" s="1"/>
  <c r="I53" i="6"/>
  <c r="H53" i="6"/>
  <c r="F147" i="6"/>
  <c r="H62" i="6"/>
  <c r="I62" i="6"/>
  <c r="F125" i="6"/>
  <c r="F115" i="6"/>
  <c r="I70" i="6"/>
  <c r="H70" i="6"/>
  <c r="F130" i="6"/>
  <c r="F149" i="6"/>
  <c r="H59" i="6"/>
  <c r="I59" i="6"/>
  <c r="F122" i="6"/>
  <c r="F95" i="6"/>
  <c r="F116" i="6"/>
  <c r="I45" i="6"/>
  <c r="H45" i="6"/>
  <c r="I11" i="6"/>
  <c r="H11" i="6"/>
  <c r="I72" i="6"/>
  <c r="H72" i="6"/>
  <c r="F119" i="6"/>
  <c r="F143" i="6"/>
  <c r="F120" i="6"/>
  <c r="I3" i="6"/>
  <c r="H3" i="6"/>
  <c r="I17" i="6"/>
  <c r="H17" i="6"/>
  <c r="F138" i="6"/>
  <c r="F131" i="6"/>
  <c r="H57" i="6"/>
  <c r="I57" i="6"/>
  <c r="I76" i="6"/>
  <c r="H76" i="6"/>
  <c r="H52" i="6"/>
  <c r="I52" i="6"/>
  <c r="I38" i="6"/>
  <c r="H38" i="6"/>
  <c r="F105" i="6"/>
  <c r="F94" i="6"/>
  <c r="I21" i="6"/>
  <c r="H21" i="6"/>
  <c r="H64" i="6"/>
  <c r="I64" i="6"/>
  <c r="F109" i="6"/>
  <c r="H29" i="6"/>
  <c r="I29" i="6"/>
  <c r="F99" i="6"/>
  <c r="I27" i="6"/>
  <c r="H27" i="6"/>
  <c r="F110" i="6"/>
  <c r="I42" i="6"/>
  <c r="H42" i="6"/>
  <c r="H51" i="6"/>
  <c r="I51" i="6"/>
  <c r="H8" i="6"/>
  <c r="I8" i="6"/>
  <c r="I80" i="6"/>
  <c r="H80" i="6"/>
  <c r="L46" i="6"/>
  <c r="L36" i="6"/>
  <c r="L32" i="6"/>
  <c r="L120" i="6"/>
  <c r="L48" i="6"/>
  <c r="L23" i="6"/>
  <c r="L60" i="6"/>
  <c r="L52" i="6"/>
  <c r="L116" i="6"/>
  <c r="L30" i="6"/>
  <c r="L154" i="6"/>
  <c r="L34" i="6"/>
  <c r="L20" i="6"/>
  <c r="L64" i="6"/>
  <c r="L80" i="6"/>
  <c r="L62" i="6"/>
  <c r="L78" i="6"/>
  <c r="L71" i="6"/>
  <c r="L99" i="6"/>
  <c r="L54" i="6"/>
  <c r="L18" i="6"/>
  <c r="L26" i="6"/>
  <c r="L127" i="6"/>
  <c r="L56" i="6"/>
  <c r="L25" i="6"/>
  <c r="L98" i="6"/>
  <c r="L101" i="6"/>
  <c r="L70" i="6"/>
  <c r="L16" i="6"/>
  <c r="L24" i="6"/>
  <c r="L109" i="6"/>
  <c r="L44" i="6"/>
  <c r="L42" i="6"/>
  <c r="L115" i="6"/>
  <c r="L14" i="6"/>
  <c r="L123" i="6"/>
  <c r="L113" i="6"/>
  <c r="L132" i="6"/>
  <c r="L83" i="6"/>
  <c r="L7" i="6"/>
  <c r="L17" i="6"/>
  <c r="L4" i="6"/>
  <c r="L87" i="6"/>
  <c r="L72" i="6"/>
  <c r="L156" i="6"/>
  <c r="L76" i="6"/>
  <c r="L40" i="6"/>
  <c r="L38" i="6"/>
  <c r="L3" i="6"/>
  <c r="L163" i="6" s="1"/>
  <c r="L164" i="6" s="1"/>
  <c r="L21" i="6"/>
  <c r="L5" i="6"/>
  <c r="L107" i="6"/>
  <c r="L74" i="6"/>
  <c r="L121" i="6"/>
  <c r="L10" i="6"/>
  <c r="L142" i="6"/>
  <c r="L28" i="6"/>
  <c r="L119" i="6"/>
  <c r="L6" i="6"/>
  <c r="L50" i="6"/>
  <c r="L102" i="6"/>
  <c r="L92" i="6"/>
  <c r="L134" i="6"/>
  <c r="L22" i="6"/>
  <c r="L151" i="6"/>
  <c r="L58" i="6"/>
  <c r="L122" i="6"/>
  <c r="L15" i="6"/>
  <c r="L11" i="6"/>
  <c r="L69" i="6"/>
  <c r="L53" i="6"/>
  <c r="L8" i="6"/>
  <c r="L51" i="6"/>
  <c r="L86" i="6"/>
  <c r="L68" i="6"/>
  <c r="L89" i="6"/>
  <c r="L148" i="6"/>
  <c r="L144" i="6"/>
  <c r="L146" i="6"/>
  <c r="L19" i="6"/>
  <c r="L63" i="6"/>
  <c r="L55" i="6"/>
  <c r="L100" i="6"/>
  <c r="L96" i="6"/>
  <c r="L124" i="6"/>
  <c r="L149" i="6"/>
  <c r="L155" i="6"/>
  <c r="L157" i="6"/>
  <c r="L165" i="6" s="1"/>
  <c r="L166" i="6" s="1"/>
  <c r="L118" i="6"/>
  <c r="L145" i="6"/>
  <c r="L88" i="6"/>
  <c r="L90" i="6"/>
  <c r="L111" i="6"/>
  <c r="L152" i="6"/>
  <c r="L125" i="6"/>
  <c r="L57" i="6"/>
  <c r="L93" i="6"/>
  <c r="L82" i="6"/>
  <c r="L112" i="6"/>
  <c r="L59" i="6"/>
  <c r="L67" i="6"/>
  <c r="L114" i="6"/>
  <c r="L153" i="6"/>
  <c r="L65" i="6"/>
  <c r="L84" i="6"/>
  <c r="L95" i="6"/>
  <c r="L139" i="6"/>
  <c r="L140" i="6"/>
  <c r="L9" i="6"/>
  <c r="L49" i="6"/>
  <c r="L66" i="6"/>
  <c r="L94" i="6"/>
  <c r="L97" i="6"/>
  <c r="L91" i="6"/>
  <c r="L117" i="6"/>
  <c r="L12" i="6"/>
  <c r="L13" i="6"/>
  <c r="L61" i="6"/>
  <c r="L85" i="6"/>
  <c r="L150" i="6"/>
  <c r="L147" i="6"/>
  <c r="L143" i="6"/>
  <c r="L141" i="6"/>
  <c r="L41" i="6"/>
  <c r="L45" i="6"/>
  <c r="L105" i="6"/>
  <c r="L33" i="6"/>
  <c r="L75" i="6"/>
  <c r="L43" i="6"/>
  <c r="L110" i="6"/>
  <c r="L128" i="6"/>
  <c r="L39" i="6"/>
  <c r="L108" i="6"/>
  <c r="L129" i="6"/>
  <c r="L106" i="6"/>
  <c r="L138" i="6"/>
  <c r="L130" i="6"/>
  <c r="L137" i="6"/>
  <c r="L77" i="6"/>
  <c r="L47" i="6"/>
  <c r="L27" i="6"/>
  <c r="L133" i="6"/>
  <c r="L73" i="6"/>
  <c r="L135" i="6"/>
  <c r="L31" i="6"/>
  <c r="L81" i="6"/>
  <c r="L126" i="6"/>
  <c r="L37" i="6"/>
  <c r="L35" i="6"/>
  <c r="L79" i="6"/>
  <c r="L131" i="6"/>
  <c r="L136" i="6"/>
  <c r="L104" i="6"/>
  <c r="L29" i="6"/>
  <c r="L103" i="6"/>
  <c r="M48" i="6"/>
  <c r="M35" i="6"/>
  <c r="M68" i="6"/>
  <c r="M84" i="6"/>
  <c r="M86" i="6"/>
  <c r="M52" i="6"/>
  <c r="M49" i="6"/>
  <c r="M87" i="6"/>
  <c r="M50" i="6"/>
  <c r="N50" i="6" s="1"/>
  <c r="M24" i="6"/>
  <c r="M31" i="6"/>
  <c r="M43" i="6"/>
  <c r="M3" i="6"/>
  <c r="M163" i="6" s="1"/>
  <c r="M47" i="6"/>
  <c r="M13" i="6"/>
  <c r="M56" i="6"/>
  <c r="M33" i="6"/>
  <c r="M73" i="6"/>
  <c r="M45" i="6"/>
  <c r="M51" i="6"/>
  <c r="M66" i="6"/>
  <c r="M34" i="6"/>
  <c r="M18" i="6"/>
  <c r="M78" i="6"/>
  <c r="M19" i="6"/>
  <c r="M77" i="6"/>
  <c r="M63" i="6"/>
  <c r="M81" i="6"/>
  <c r="M54" i="6"/>
  <c r="M9" i="6"/>
  <c r="M75" i="6"/>
  <c r="M59" i="6"/>
  <c r="M64" i="6"/>
  <c r="M21" i="6"/>
  <c r="M69" i="6"/>
  <c r="M15" i="6"/>
  <c r="M55" i="6"/>
  <c r="M23" i="6"/>
  <c r="M74" i="6"/>
  <c r="M88" i="6"/>
  <c r="M11" i="6"/>
  <c r="M5" i="6"/>
  <c r="N5" i="6" s="1"/>
  <c r="M70" i="6"/>
  <c r="M57" i="6"/>
  <c r="M79" i="6"/>
  <c r="M53" i="6"/>
  <c r="M46" i="6"/>
  <c r="M58" i="6"/>
  <c r="N58" i="6" s="1"/>
  <c r="M42" i="6"/>
  <c r="M67" i="6"/>
  <c r="M72" i="6"/>
  <c r="M37" i="6"/>
  <c r="M41" i="6"/>
  <c r="M26" i="6"/>
  <c r="M76" i="6"/>
  <c r="M29" i="6"/>
  <c r="M17" i="6"/>
  <c r="M7" i="6"/>
  <c r="M65" i="6"/>
  <c r="M60" i="6"/>
  <c r="M71" i="6"/>
  <c r="N71" i="6" s="1"/>
  <c r="M39" i="6"/>
  <c r="M85" i="6"/>
  <c r="M27" i="6"/>
  <c r="M61" i="6"/>
  <c r="M62" i="6"/>
  <c r="M40" i="6"/>
  <c r="N40" i="6" s="1"/>
  <c r="M82" i="6"/>
  <c r="N82" i="6" s="1"/>
  <c r="M10" i="6"/>
  <c r="M83" i="6"/>
  <c r="M30" i="6"/>
  <c r="N30" i="6" s="1"/>
  <c r="M20" i="6"/>
  <c r="M14" i="6"/>
  <c r="N14" i="6" s="1"/>
  <c r="M8" i="6"/>
  <c r="M4" i="6"/>
  <c r="N4" i="6" s="1"/>
  <c r="M28" i="6"/>
  <c r="M16" i="6"/>
  <c r="N16" i="6" s="1"/>
  <c r="M32" i="6"/>
  <c r="M80" i="6"/>
  <c r="M36" i="6"/>
  <c r="N36" i="6" s="1"/>
  <c r="M12" i="6"/>
  <c r="N12" i="6" s="1"/>
  <c r="M22" i="6"/>
  <c r="M6" i="6"/>
  <c r="M25" i="6"/>
  <c r="M38" i="6"/>
  <c r="M44" i="6"/>
  <c r="F128" i="6"/>
  <c r="F103" i="6"/>
  <c r="H83" i="6"/>
  <c r="I83" i="6"/>
  <c r="H18" i="6"/>
  <c r="I18" i="6"/>
  <c r="F98" i="6"/>
  <c r="F118" i="6"/>
  <c r="F139" i="6"/>
  <c r="H12" i="6"/>
  <c r="I12" i="6"/>
  <c r="F155" i="6"/>
  <c r="F157" i="6"/>
  <c r="H65" i="6"/>
  <c r="I65" i="6"/>
  <c r="I46" i="6"/>
  <c r="H46" i="6"/>
  <c r="F129" i="6"/>
  <c r="I67" i="6"/>
  <c r="H67" i="6"/>
  <c r="F97" i="6"/>
  <c r="H49" i="6"/>
  <c r="I49" i="6"/>
  <c r="H40" i="6"/>
  <c r="I40" i="6"/>
  <c r="F100" i="6"/>
  <c r="H86" i="6"/>
  <c r="I86" i="6"/>
  <c r="F133" i="6"/>
  <c r="I74" i="6"/>
  <c r="H74" i="6"/>
  <c r="F153" i="6"/>
  <c r="I55" i="6"/>
  <c r="H55" i="6"/>
  <c r="H66" i="6"/>
  <c r="I66" i="6"/>
  <c r="I69" i="6"/>
  <c r="H69" i="6"/>
  <c r="H14" i="6"/>
  <c r="I14" i="6"/>
  <c r="F101" i="6"/>
  <c r="H39" i="6"/>
  <c r="I39" i="6"/>
  <c r="F107" i="6"/>
  <c r="F113" i="6"/>
  <c r="H54" i="6"/>
  <c r="I54" i="6"/>
  <c r="I16" i="6"/>
  <c r="H16" i="6"/>
  <c r="F108" i="6"/>
  <c r="F146" i="6"/>
  <c r="F102" i="6"/>
  <c r="I44" i="6"/>
  <c r="H44" i="6"/>
  <c r="I32" i="6"/>
  <c r="H32" i="6"/>
  <c r="I5" i="6"/>
  <c r="H5" i="6"/>
  <c r="AD160" i="6"/>
  <c r="AD161" i="6" s="1"/>
  <c r="I85" i="1"/>
  <c r="I62" i="1"/>
  <c r="L78" i="1"/>
  <c r="L111" i="1"/>
  <c r="L6" i="1"/>
  <c r="L68" i="1"/>
  <c r="L121" i="1"/>
  <c r="L27" i="1"/>
  <c r="L112" i="1"/>
  <c r="L126" i="1"/>
  <c r="L29" i="1"/>
  <c r="L91" i="1"/>
  <c r="L35" i="1"/>
  <c r="L97" i="1"/>
  <c r="L31" i="1"/>
  <c r="L85" i="1"/>
  <c r="L147" i="1"/>
  <c r="L105" i="1"/>
  <c r="L55" i="1"/>
  <c r="L32" i="1"/>
  <c r="L46" i="1"/>
  <c r="L108" i="1"/>
  <c r="L90" i="1"/>
  <c r="L33" i="1"/>
  <c r="L122" i="1"/>
  <c r="L79" i="1"/>
  <c r="L133" i="1"/>
  <c r="L36" i="1"/>
  <c r="L151" i="1"/>
  <c r="L26" i="1"/>
  <c r="L144" i="1"/>
  <c r="L7" i="1"/>
  <c r="L61" i="1"/>
  <c r="L123" i="1"/>
  <c r="L18" i="1"/>
  <c r="L128" i="1"/>
  <c r="L72" i="1"/>
  <c r="L86" i="1"/>
  <c r="L148" i="1"/>
  <c r="L130" i="1"/>
  <c r="L34" i="1"/>
  <c r="L11" i="1"/>
  <c r="L39" i="1"/>
  <c r="L155" i="1"/>
  <c r="L95" i="1"/>
  <c r="L110" i="1"/>
  <c r="L38" i="1"/>
  <c r="L71" i="1"/>
  <c r="L150" i="1"/>
  <c r="L114" i="1"/>
  <c r="L145" i="1"/>
  <c r="L52" i="1"/>
  <c r="L13" i="1"/>
  <c r="L100" i="1"/>
  <c r="L113" i="1"/>
  <c r="L115" i="1"/>
  <c r="L50" i="1"/>
  <c r="L47" i="1"/>
  <c r="L101" i="1"/>
  <c r="L4" i="1"/>
  <c r="L19" i="1"/>
  <c r="L142" i="1"/>
  <c r="L48" i="1"/>
  <c r="L62" i="1"/>
  <c r="L124" i="1"/>
  <c r="L106" i="1"/>
  <c r="L81" i="1"/>
  <c r="L104" i="1"/>
  <c r="L118" i="1"/>
  <c r="L21" i="1"/>
  <c r="L83" i="1"/>
  <c r="L17" i="1"/>
  <c r="L140" i="1"/>
  <c r="L87" i="1"/>
  <c r="L141" i="1"/>
  <c r="L44" i="1"/>
  <c r="L25" i="1"/>
  <c r="L49" i="1"/>
  <c r="L152" i="1"/>
  <c r="L15" i="1"/>
  <c r="L69" i="1"/>
  <c r="L131" i="1"/>
  <c r="L41" i="1"/>
  <c r="L119" i="1"/>
  <c r="L80" i="1"/>
  <c r="L94" i="1"/>
  <c r="L156" i="1"/>
  <c r="L138" i="1"/>
  <c r="L57" i="1"/>
  <c r="L14" i="1"/>
  <c r="L8" i="1"/>
  <c r="L22" i="1"/>
  <c r="L84" i="1"/>
  <c r="L66" i="1"/>
  <c r="L75" i="1"/>
  <c r="L135" i="1"/>
  <c r="L154" i="1"/>
  <c r="L125" i="1"/>
  <c r="L56" i="1"/>
  <c r="L43" i="1"/>
  <c r="L24" i="1"/>
  <c r="L153" i="1"/>
  <c r="L3" i="1"/>
  <c r="L163" i="1" s="1"/>
  <c r="L164" i="1" s="1"/>
  <c r="L143" i="1"/>
  <c r="L120" i="1"/>
  <c r="L134" i="1"/>
  <c r="L37" i="1"/>
  <c r="L99" i="1"/>
  <c r="L58" i="1"/>
  <c r="L12" i="1"/>
  <c r="L103" i="1"/>
  <c r="L157" i="1"/>
  <c r="L165" i="1" s="1"/>
  <c r="L166" i="1" s="1"/>
  <c r="L60" i="1"/>
  <c r="L67" i="1"/>
  <c r="L9" i="1"/>
  <c r="L40" i="1"/>
  <c r="L54" i="1"/>
  <c r="L116" i="1"/>
  <c r="L98" i="1"/>
  <c r="L51" i="1"/>
  <c r="L42" i="1"/>
  <c r="L23" i="1"/>
  <c r="L77" i="1"/>
  <c r="L139" i="1"/>
  <c r="L59" i="1"/>
  <c r="L64" i="1"/>
  <c r="L88" i="1"/>
  <c r="L102" i="1"/>
  <c r="L5" i="1"/>
  <c r="L146" i="1"/>
  <c r="L89" i="1"/>
  <c r="L76" i="1"/>
  <c r="L16" i="1"/>
  <c r="L30" i="1"/>
  <c r="L92" i="1"/>
  <c r="L74" i="1"/>
  <c r="L129" i="1"/>
  <c r="L107" i="1"/>
  <c r="L63" i="1"/>
  <c r="L117" i="1"/>
  <c r="L20" i="1"/>
  <c r="L65" i="1"/>
  <c r="L127" i="1"/>
  <c r="L132" i="1"/>
  <c r="L93" i="1"/>
  <c r="L149" i="1"/>
  <c r="L96" i="1"/>
  <c r="L109" i="1"/>
  <c r="L82" i="1"/>
  <c r="L28" i="1"/>
  <c r="L53" i="1"/>
  <c r="L70" i="1"/>
  <c r="L45" i="1"/>
  <c r="L73" i="1"/>
  <c r="L137" i="1"/>
  <c r="L10" i="1"/>
  <c r="L136" i="1"/>
  <c r="F92" i="1"/>
  <c r="I92" i="1" s="1"/>
  <c r="F117" i="1"/>
  <c r="I117" i="1" s="1"/>
  <c r="F115" i="1"/>
  <c r="H115" i="1" s="1"/>
  <c r="F130" i="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M73" i="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U36" i="1"/>
  <c r="Z36" i="1" s="1"/>
  <c r="AD150" i="1"/>
  <c r="AD63" i="1"/>
  <c r="AD77" i="1"/>
  <c r="AD37" i="1"/>
  <c r="AD84" i="1"/>
  <c r="AD25" i="1"/>
  <c r="AD19" i="1"/>
  <c r="AD43" i="1"/>
  <c r="AD151" i="1"/>
  <c r="AD35" i="1"/>
  <c r="AD149" i="1"/>
  <c r="AD30" i="1"/>
  <c r="AD116" i="1"/>
  <c r="AD11" i="1"/>
  <c r="AD138" i="1"/>
  <c r="AD17" i="1"/>
  <c r="AD3" i="1"/>
  <c r="AD130" i="1"/>
  <c r="AD33" i="1"/>
  <c r="AD27" i="1"/>
  <c r="AD131" i="1"/>
  <c r="AD126" i="1"/>
  <c r="AD95" i="1"/>
  <c r="AD26" i="1"/>
  <c r="AD13" i="1"/>
  <c r="AD5" i="1"/>
  <c r="AD60" i="1"/>
  <c r="AD73" i="1"/>
  <c r="AD41" i="1"/>
  <c r="AD81" i="1"/>
  <c r="AD145" i="1"/>
  <c r="AD18" i="1"/>
  <c r="AD55" i="1"/>
  <c r="AD78" i="1"/>
  <c r="AD102" i="1"/>
  <c r="AD87" i="1"/>
  <c r="AD105" i="1"/>
  <c r="AD66" i="1"/>
  <c r="AD86" i="1"/>
  <c r="AD96" i="1"/>
  <c r="AD92" i="1"/>
  <c r="AD98" i="1"/>
  <c r="AD24" i="1"/>
  <c r="AD57" i="1"/>
  <c r="AD140" i="1"/>
  <c r="AD50" i="1"/>
  <c r="AD34" i="1"/>
  <c r="AD122" i="1"/>
  <c r="AD112" i="1"/>
  <c r="AD125" i="1"/>
  <c r="AD146" i="1"/>
  <c r="AD67" i="1"/>
  <c r="AD154" i="1"/>
  <c r="AD119" i="1"/>
  <c r="AD104" i="1"/>
  <c r="AD52" i="1"/>
  <c r="AD128" i="1"/>
  <c r="AD32" i="1"/>
  <c r="AD111" i="1"/>
  <c r="AD142" i="1"/>
  <c r="AD135" i="1"/>
  <c r="AD94" i="1"/>
  <c r="AD97" i="1"/>
  <c r="AD20" i="1"/>
  <c r="AD59" i="1"/>
  <c r="AD58" i="1"/>
  <c r="AD75" i="1"/>
  <c r="AD152" i="1"/>
  <c r="AD48" i="1"/>
  <c r="AD10" i="1"/>
  <c r="AD144" i="1"/>
  <c r="AD31" i="1"/>
  <c r="AD109" i="1"/>
  <c r="AD40" i="1"/>
  <c r="AD47" i="1"/>
  <c r="AD117" i="1"/>
  <c r="AD49" i="1"/>
  <c r="AD108" i="1"/>
  <c r="AD143" i="1"/>
  <c r="AD89" i="1"/>
  <c r="AD9" i="1"/>
  <c r="AD100" i="1"/>
  <c r="AD80" i="1"/>
  <c r="AD118" i="1"/>
  <c r="AD110" i="1"/>
  <c r="AD72" i="1"/>
  <c r="AD46" i="1"/>
  <c r="AD6" i="1"/>
  <c r="AD65" i="1"/>
  <c r="AD64" i="1"/>
  <c r="AD12" i="1"/>
  <c r="AD70" i="1"/>
  <c r="AD15" i="1"/>
  <c r="AD62" i="1"/>
  <c r="AD113" i="1"/>
  <c r="AD7" i="1"/>
  <c r="AD85" i="1"/>
  <c r="AD114" i="1"/>
  <c r="AD132" i="1"/>
  <c r="AD139" i="1"/>
  <c r="AD21" i="1"/>
  <c r="AD82" i="1"/>
  <c r="AD129" i="1"/>
  <c r="AD42" i="1"/>
  <c r="AD120" i="1"/>
  <c r="AD8" i="1"/>
  <c r="AD141" i="1"/>
  <c r="AD101" i="1"/>
  <c r="AD39" i="1"/>
  <c r="AD133" i="1"/>
  <c r="AD29" i="1"/>
  <c r="AD74" i="1"/>
  <c r="AD53" i="1"/>
  <c r="AD137" i="1"/>
  <c r="AD51" i="1"/>
  <c r="AD106" i="1"/>
  <c r="AD68" i="1"/>
  <c r="AD127" i="1"/>
  <c r="AD88" i="1"/>
  <c r="AD103" i="1"/>
  <c r="AD93" i="1"/>
  <c r="AD69" i="1"/>
  <c r="AD124" i="1"/>
  <c r="AD115" i="1"/>
  <c r="AD61" i="1"/>
  <c r="AD147" i="1"/>
  <c r="AD28" i="1"/>
  <c r="AD107" i="1"/>
  <c r="AD23" i="1"/>
  <c r="AD134" i="1"/>
  <c r="AD22" i="1"/>
  <c r="AD44" i="1"/>
  <c r="AD4" i="1"/>
  <c r="AD45" i="1"/>
  <c r="AD36" i="1"/>
  <c r="AD91" i="1"/>
  <c r="AD71" i="1"/>
  <c r="AD79" i="1"/>
  <c r="AD157" i="1"/>
  <c r="AD165" i="1" s="1"/>
  <c r="AD56" i="1"/>
  <c r="AD155" i="1"/>
  <c r="AD16" i="1"/>
  <c r="AD54" i="1"/>
  <c r="AD136" i="1"/>
  <c r="AD156" i="1"/>
  <c r="AD83" i="1"/>
  <c r="AD153" i="1"/>
  <c r="AD148" i="1"/>
  <c r="AD90" i="1"/>
  <c r="AD121" i="1"/>
  <c r="AD76" i="1"/>
  <c r="AD14" i="1"/>
  <c r="AD123" i="1"/>
  <c r="AD99" i="1"/>
  <c r="AD38" i="1"/>
  <c r="I48" i="1"/>
  <c r="I47" i="1"/>
  <c r="I15" i="1"/>
  <c r="I74" i="1"/>
  <c r="I29" i="1"/>
  <c r="I41" i="1"/>
  <c r="I86" i="1"/>
  <c r="I40" i="1"/>
  <c r="I64" i="1"/>
  <c r="I65" i="1"/>
  <c r="E160" i="1"/>
  <c r="E161" i="1" s="1"/>
  <c r="I81" i="1"/>
  <c r="I32" i="1"/>
  <c r="I56" i="1"/>
  <c r="I50" i="1"/>
  <c r="I87" i="1"/>
  <c r="I12" i="1"/>
  <c r="I37" i="1"/>
  <c r="I53" i="1"/>
  <c r="I5" i="1"/>
  <c r="F103" i="1"/>
  <c r="I103" i="1" s="1"/>
  <c r="F11" i="3"/>
  <c r="Z50" i="1"/>
  <c r="F153" i="1"/>
  <c r="I153" i="1" s="1"/>
  <c r="H62" i="1"/>
  <c r="H4" i="1"/>
  <c r="H32" i="1"/>
  <c r="I6" i="1"/>
  <c r="I68" i="1"/>
  <c r="I54" i="1"/>
  <c r="I20" i="1"/>
  <c r="I84" i="1"/>
  <c r="M72" i="1"/>
  <c r="H48" i="1"/>
  <c r="I72" i="1"/>
  <c r="H72" i="1"/>
  <c r="H43" i="1"/>
  <c r="H24" i="1"/>
  <c r="I34" i="1"/>
  <c r="L8" i="3"/>
  <c r="H56" i="1"/>
  <c r="H47" i="1"/>
  <c r="H65" i="1"/>
  <c r="Z31" i="1"/>
  <c r="I66" i="1"/>
  <c r="H87" i="1"/>
  <c r="H52" i="1"/>
  <c r="H12" i="1"/>
  <c r="I39" i="1"/>
  <c r="H74" i="1"/>
  <c r="H64" i="1"/>
  <c r="H5" i="1"/>
  <c r="H86" i="1"/>
  <c r="I143" i="1"/>
  <c r="I63" i="1"/>
  <c r="H82" i="1"/>
  <c r="I22" i="1"/>
  <c r="F114" i="1"/>
  <c r="H114" i="1" s="1"/>
  <c r="F33" i="1"/>
  <c r="F35" i="1"/>
  <c r="H41" i="1"/>
  <c r="F100" i="1"/>
  <c r="F80" i="1"/>
  <c r="H53" i="1"/>
  <c r="I75" i="1"/>
  <c r="F16" i="1"/>
  <c r="I16" i="1" s="1"/>
  <c r="F25" i="1"/>
  <c r="I25" i="1" s="1"/>
  <c r="F60" i="1"/>
  <c r="F145" i="1"/>
  <c r="F61" i="1"/>
  <c r="I61" i="1" s="1"/>
  <c r="F18" i="1"/>
  <c r="F121" i="1"/>
  <c r="I121" i="1" s="1"/>
  <c r="F96" i="1"/>
  <c r="H96" i="1" s="1"/>
  <c r="F129" i="1"/>
  <c r="I129" i="1" s="1"/>
  <c r="F141" i="1"/>
  <c r="I141" i="1" s="1"/>
  <c r="H15" i="1"/>
  <c r="H23" i="1"/>
  <c r="H7" i="1"/>
  <c r="H40" i="1"/>
  <c r="H81" i="1"/>
  <c r="H50" i="1"/>
  <c r="H17" i="1"/>
  <c r="I79" i="1"/>
  <c r="H13" i="1"/>
  <c r="I10" i="1"/>
  <c r="I30" i="1"/>
  <c r="I45" i="1"/>
  <c r="H14"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165" i="1" s="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U6" i="1"/>
  <c r="U22" i="1"/>
  <c r="U10" i="1"/>
  <c r="U12" i="1"/>
  <c r="U20" i="1"/>
  <c r="U13" i="1"/>
  <c r="U7" i="1"/>
  <c r="U21" i="1"/>
  <c r="U23" i="1"/>
  <c r="U9" i="1"/>
  <c r="U14" i="1"/>
  <c r="U16" i="1"/>
  <c r="U3" i="1"/>
  <c r="U15" i="1"/>
  <c r="U24" i="1"/>
  <c r="U4" i="1"/>
  <c r="U5" i="1"/>
  <c r="U18" i="1"/>
  <c r="U26" i="1"/>
  <c r="U17" i="1"/>
  <c r="U19" i="1"/>
  <c r="U25" i="1"/>
  <c r="U8" i="1"/>
  <c r="M8" i="3"/>
  <c r="J10" i="3"/>
  <c r="J9" i="3"/>
  <c r="J36" i="3"/>
  <c r="F10" i="3"/>
  <c r="M117" i="1" s="1"/>
  <c r="N34" i="6" l="1"/>
  <c r="N22" i="6"/>
  <c r="N8" i="6"/>
  <c r="N7" i="6"/>
  <c r="I2" i="8"/>
  <c r="I4" i="8"/>
  <c r="I3" i="8"/>
  <c r="AD163" i="1"/>
  <c r="AD160" i="1"/>
  <c r="AD161" i="1" s="1"/>
  <c r="M164" i="6"/>
  <c r="Z3" i="1"/>
  <c r="U160" i="1"/>
  <c r="U161" i="1" s="1"/>
  <c r="U163" i="1"/>
  <c r="AE3" i="6"/>
  <c r="Z163" i="6"/>
  <c r="Z160" i="6"/>
  <c r="Z161" i="6" s="1"/>
  <c r="L160" i="6"/>
  <c r="N46" i="6"/>
  <c r="N28" i="6"/>
  <c r="N45" i="6"/>
  <c r="N20" i="6"/>
  <c r="N59" i="6"/>
  <c r="N77" i="6"/>
  <c r="N18" i="6"/>
  <c r="R86" i="6"/>
  <c r="R45" i="6"/>
  <c r="R7" i="6"/>
  <c r="R19" i="6"/>
  <c r="R63" i="6"/>
  <c r="R61" i="6"/>
  <c r="R41" i="6"/>
  <c r="R52" i="6"/>
  <c r="R48" i="6"/>
  <c r="R53" i="6"/>
  <c r="R69" i="6"/>
  <c r="R11" i="6"/>
  <c r="R3" i="6"/>
  <c r="R163" i="6" s="1"/>
  <c r="R74" i="6"/>
  <c r="R55" i="6"/>
  <c r="R5" i="6"/>
  <c r="R72" i="6"/>
  <c r="R77" i="6"/>
  <c r="R59" i="6"/>
  <c r="R39" i="6"/>
  <c r="R51" i="6"/>
  <c r="R29" i="6"/>
  <c r="R13" i="6"/>
  <c r="R88" i="6"/>
  <c r="R47" i="6"/>
  <c r="R49" i="6"/>
  <c r="R43" i="6"/>
  <c r="R17" i="6"/>
  <c r="R23" i="6"/>
  <c r="R81" i="6"/>
  <c r="R56" i="6"/>
  <c r="R57" i="6"/>
  <c r="R76" i="6"/>
  <c r="R67" i="6"/>
  <c r="R71" i="6"/>
  <c r="R37" i="6"/>
  <c r="R65" i="6"/>
  <c r="R62" i="6"/>
  <c r="R33" i="6"/>
  <c r="R87" i="6"/>
  <c r="R26" i="6"/>
  <c r="R84" i="6"/>
  <c r="R15" i="6"/>
  <c r="R21" i="6"/>
  <c r="R78" i="6"/>
  <c r="R9" i="6"/>
  <c r="R27" i="6"/>
  <c r="R68" i="6"/>
  <c r="R31" i="6"/>
  <c r="R79" i="6"/>
  <c r="R66" i="6"/>
  <c r="R35" i="6"/>
  <c r="R64" i="6"/>
  <c r="R54" i="6"/>
  <c r="R60" i="6"/>
  <c r="R70" i="6"/>
  <c r="R24" i="6"/>
  <c r="R75" i="6"/>
  <c r="R73" i="6"/>
  <c r="R85" i="6"/>
  <c r="R83" i="6"/>
  <c r="R44" i="6"/>
  <c r="R36" i="6"/>
  <c r="R50" i="6"/>
  <c r="R80" i="6"/>
  <c r="R25" i="6"/>
  <c r="R12" i="6"/>
  <c r="R40" i="6"/>
  <c r="R22" i="6"/>
  <c r="R32" i="6"/>
  <c r="R38" i="6"/>
  <c r="R82" i="6"/>
  <c r="R20" i="6"/>
  <c r="R16" i="6"/>
  <c r="R28" i="6"/>
  <c r="R42" i="6"/>
  <c r="R4" i="6"/>
  <c r="R8" i="6"/>
  <c r="R58" i="6"/>
  <c r="R6" i="6"/>
  <c r="R46" i="6"/>
  <c r="R18" i="6"/>
  <c r="R34" i="6"/>
  <c r="R14" i="6"/>
  <c r="R30" i="6"/>
  <c r="R10" i="6"/>
  <c r="M137" i="6"/>
  <c r="N10" i="6"/>
  <c r="M110" i="6"/>
  <c r="M130" i="6"/>
  <c r="M124" i="6"/>
  <c r="N72" i="6"/>
  <c r="M116" i="6"/>
  <c r="N11" i="6"/>
  <c r="M101" i="6"/>
  <c r="M113" i="6"/>
  <c r="N75" i="6"/>
  <c r="M136" i="6"/>
  <c r="M93" i="6"/>
  <c r="N56" i="6"/>
  <c r="N43" i="6"/>
  <c r="M148" i="6"/>
  <c r="M134" i="6"/>
  <c r="H122" i="6"/>
  <c r="I122" i="6"/>
  <c r="H125" i="6"/>
  <c r="I125" i="6"/>
  <c r="H151" i="6"/>
  <c r="I151" i="6"/>
  <c r="H144" i="6"/>
  <c r="I144" i="6"/>
  <c r="H145" i="6"/>
  <c r="I145" i="6"/>
  <c r="H135" i="6"/>
  <c r="I135" i="6"/>
  <c r="I111" i="6"/>
  <c r="H111" i="6"/>
  <c r="H91" i="6"/>
  <c r="I91" i="6"/>
  <c r="I150" i="6"/>
  <c r="H150" i="6"/>
  <c r="H152" i="6"/>
  <c r="I152" i="6"/>
  <c r="I92" i="6"/>
  <c r="H92" i="6"/>
  <c r="I97" i="6"/>
  <c r="H97" i="6"/>
  <c r="I157" i="6"/>
  <c r="H157" i="6"/>
  <c r="M142" i="6"/>
  <c r="M156" i="6"/>
  <c r="N156" i="6" s="1"/>
  <c r="N60" i="6"/>
  <c r="N76" i="6"/>
  <c r="M141" i="6"/>
  <c r="N141" i="6" s="1"/>
  <c r="N79" i="6"/>
  <c r="M108" i="6"/>
  <c r="M95" i="6"/>
  <c r="N69" i="6"/>
  <c r="M115" i="6"/>
  <c r="N81" i="6"/>
  <c r="M111" i="6"/>
  <c r="M145" i="6"/>
  <c r="N31" i="6"/>
  <c r="N87" i="6"/>
  <c r="M90" i="6"/>
  <c r="N65" i="6"/>
  <c r="N19" i="6"/>
  <c r="H110" i="6"/>
  <c r="I110" i="6"/>
  <c r="H141" i="6"/>
  <c r="I141" i="6"/>
  <c r="H112" i="6"/>
  <c r="I112" i="6"/>
  <c r="H126" i="6"/>
  <c r="I126" i="6"/>
  <c r="H124" i="6"/>
  <c r="I124" i="6"/>
  <c r="I96" i="6"/>
  <c r="H96" i="6"/>
  <c r="H113" i="6"/>
  <c r="I113" i="6"/>
  <c r="H133" i="6"/>
  <c r="I133" i="6"/>
  <c r="H155" i="6"/>
  <c r="I155" i="6"/>
  <c r="N26" i="6"/>
  <c r="N67" i="6"/>
  <c r="M91" i="6"/>
  <c r="M132" i="6"/>
  <c r="M157" i="6"/>
  <c r="M165" i="6" s="1"/>
  <c r="N21" i="6"/>
  <c r="M150" i="6"/>
  <c r="N63" i="6"/>
  <c r="N73" i="6"/>
  <c r="N13" i="6"/>
  <c r="M99" i="6"/>
  <c r="M118" i="6"/>
  <c r="N68" i="6"/>
  <c r="N85" i="6"/>
  <c r="N53" i="6"/>
  <c r="F160" i="6"/>
  <c r="F161" i="6" s="1"/>
  <c r="I123" i="6"/>
  <c r="H123" i="6"/>
  <c r="H102" i="6"/>
  <c r="I102" i="6"/>
  <c r="I107" i="6"/>
  <c r="H107" i="6"/>
  <c r="N44" i="6"/>
  <c r="M89" i="6"/>
  <c r="N27" i="6"/>
  <c r="M120" i="6"/>
  <c r="N42" i="6"/>
  <c r="M155" i="6"/>
  <c r="N155" i="6" s="1"/>
  <c r="N88" i="6"/>
  <c r="M133" i="6"/>
  <c r="N64" i="6"/>
  <c r="M119" i="6"/>
  <c r="M128" i="6"/>
  <c r="M103" i="6"/>
  <c r="M94" i="6"/>
  <c r="N47" i="6"/>
  <c r="M139" i="6"/>
  <c r="N49" i="6"/>
  <c r="N35" i="6"/>
  <c r="N61" i="6"/>
  <c r="H149" i="6"/>
  <c r="I149" i="6"/>
  <c r="H147" i="6"/>
  <c r="I147" i="6"/>
  <c r="H140" i="6"/>
  <c r="I140" i="6"/>
  <c r="H132" i="6"/>
  <c r="I132" i="6"/>
  <c r="I93" i="6"/>
  <c r="H93" i="6"/>
  <c r="Q56" i="6"/>
  <c r="Q145" i="6"/>
  <c r="Q60" i="6"/>
  <c r="Q50" i="6"/>
  <c r="Q16" i="6"/>
  <c r="Q68" i="6"/>
  <c r="Q30" i="6"/>
  <c r="Q20" i="6"/>
  <c r="Q6" i="6"/>
  <c r="Q24" i="6"/>
  <c r="Q8" i="6"/>
  <c r="Q64" i="6"/>
  <c r="Q66" i="6"/>
  <c r="Q83" i="6"/>
  <c r="Q25" i="6"/>
  <c r="Q32" i="6"/>
  <c r="Q36" i="6"/>
  <c r="Q38" i="6"/>
  <c r="Q122" i="6"/>
  <c r="Q34" i="6"/>
  <c r="Q120" i="6"/>
  <c r="Q46" i="6"/>
  <c r="Q42" i="6"/>
  <c r="Q116" i="6"/>
  <c r="Q23" i="6"/>
  <c r="Q4" i="6"/>
  <c r="Q107" i="6"/>
  <c r="Q52" i="6"/>
  <c r="Q48" i="6"/>
  <c r="Q82" i="6"/>
  <c r="Q18" i="6"/>
  <c r="Q62" i="6"/>
  <c r="Q112" i="6"/>
  <c r="Q123" i="6"/>
  <c r="Q140" i="6"/>
  <c r="Q72" i="6"/>
  <c r="Q146" i="6"/>
  <c r="Q76" i="6"/>
  <c r="Q114" i="6"/>
  <c r="Q54" i="6"/>
  <c r="Q80" i="6"/>
  <c r="Q109" i="6"/>
  <c r="Q154" i="6"/>
  <c r="Q152" i="6"/>
  <c r="Q78" i="6"/>
  <c r="Q119" i="6"/>
  <c r="Q132" i="6"/>
  <c r="Q65" i="6"/>
  <c r="Q59" i="6"/>
  <c r="Q155" i="6"/>
  <c r="Q12" i="6"/>
  <c r="Q40" i="6"/>
  <c r="Q142" i="6"/>
  <c r="Q84" i="6"/>
  <c r="Q149" i="6"/>
  <c r="Q51" i="6"/>
  <c r="Q125" i="6"/>
  <c r="Q139" i="6"/>
  <c r="Q91" i="6"/>
  <c r="Q134" i="6"/>
  <c r="Q74" i="6"/>
  <c r="Q118" i="6"/>
  <c r="Q151" i="6"/>
  <c r="Q127" i="6"/>
  <c r="Q7" i="6"/>
  <c r="Q86" i="6"/>
  <c r="Q14" i="6"/>
  <c r="Q156" i="6"/>
  <c r="Q10" i="6"/>
  <c r="Q67" i="6"/>
  <c r="Q117" i="6"/>
  <c r="Q22" i="6"/>
  <c r="Q44" i="6"/>
  <c r="Q148" i="6"/>
  <c r="Q3" i="6"/>
  <c r="Q163" i="6" s="1"/>
  <c r="Q164" i="6" s="1"/>
  <c r="Q58" i="6"/>
  <c r="Q144" i="6"/>
  <c r="Q113" i="6"/>
  <c r="Q92" i="6"/>
  <c r="Q153" i="6"/>
  <c r="Q87" i="6"/>
  <c r="Q90" i="6"/>
  <c r="Q26" i="6"/>
  <c r="Q89" i="6"/>
  <c r="Q53" i="6"/>
  <c r="Q13" i="6"/>
  <c r="Q101" i="6"/>
  <c r="Q55" i="6"/>
  <c r="Q5" i="6"/>
  <c r="Q93" i="6"/>
  <c r="Q70" i="6"/>
  <c r="Q17" i="6"/>
  <c r="Q111" i="6"/>
  <c r="Q71" i="6"/>
  <c r="Q98" i="6"/>
  <c r="Q15" i="6"/>
  <c r="Q57" i="6"/>
  <c r="Q124" i="6"/>
  <c r="Q85" i="6"/>
  <c r="Q88" i="6"/>
  <c r="Q150" i="6"/>
  <c r="Q141" i="6"/>
  <c r="Q115" i="6"/>
  <c r="Q94" i="6"/>
  <c r="Q49" i="6"/>
  <c r="Q99" i="6"/>
  <c r="Q63" i="6"/>
  <c r="Q100" i="6"/>
  <c r="Q102" i="6"/>
  <c r="Q11" i="6"/>
  <c r="Q147" i="6"/>
  <c r="Q69" i="6"/>
  <c r="Q95" i="6"/>
  <c r="Q143" i="6"/>
  <c r="Q121" i="6"/>
  <c r="Q96" i="6"/>
  <c r="Q28" i="6"/>
  <c r="Q157" i="6"/>
  <c r="Q165" i="6" s="1"/>
  <c r="Q166" i="6" s="1"/>
  <c r="Q97" i="6"/>
  <c r="Q21" i="6"/>
  <c r="Q61" i="6"/>
  <c r="Q9" i="6"/>
  <c r="Q19" i="6"/>
  <c r="Q126" i="6"/>
  <c r="Q103" i="6"/>
  <c r="Q128" i="6"/>
  <c r="Q37" i="6"/>
  <c r="Q45" i="6"/>
  <c r="Q133" i="6"/>
  <c r="Q47" i="6"/>
  <c r="Q135" i="6"/>
  <c r="Q33" i="6"/>
  <c r="Q41" i="6"/>
  <c r="Q75" i="6"/>
  <c r="Q129" i="6"/>
  <c r="Q27" i="6"/>
  <c r="S27" i="6" s="1"/>
  <c r="Q131" i="6"/>
  <c r="Q73" i="6"/>
  <c r="Q105" i="6"/>
  <c r="Q77" i="6"/>
  <c r="Q104" i="6"/>
  <c r="Q106" i="6"/>
  <c r="Q110" i="6"/>
  <c r="Q79" i="6"/>
  <c r="Q81" i="6"/>
  <c r="Q31" i="6"/>
  <c r="Q29" i="6"/>
  <c r="Q43" i="6"/>
  <c r="Q108" i="6"/>
  <c r="Q35" i="6"/>
  <c r="Q138" i="6"/>
  <c r="Q137" i="6"/>
  <c r="Q39" i="6"/>
  <c r="Q130" i="6"/>
  <c r="Q136" i="6"/>
  <c r="H146" i="6"/>
  <c r="I146" i="6"/>
  <c r="I100" i="6"/>
  <c r="H100" i="6"/>
  <c r="H129" i="6"/>
  <c r="I129" i="6"/>
  <c r="I103" i="6"/>
  <c r="H103" i="6"/>
  <c r="N38" i="6"/>
  <c r="N80" i="6"/>
  <c r="M100" i="6"/>
  <c r="N17" i="6"/>
  <c r="N41" i="6"/>
  <c r="N57" i="6"/>
  <c r="N74" i="6"/>
  <c r="M106" i="6"/>
  <c r="M126" i="6"/>
  <c r="N126" i="6" s="1"/>
  <c r="M102" i="6"/>
  <c r="M98" i="6"/>
  <c r="M96" i="6"/>
  <c r="M153" i="6"/>
  <c r="N24" i="6"/>
  <c r="N52" i="6"/>
  <c r="N48" i="6"/>
  <c r="I99" i="6"/>
  <c r="H99" i="6"/>
  <c r="I94" i="6"/>
  <c r="H94" i="6"/>
  <c r="H130" i="6"/>
  <c r="I130" i="6"/>
  <c r="I90" i="6"/>
  <c r="H90" i="6"/>
  <c r="H89" i="6"/>
  <c r="I89" i="6"/>
  <c r="H108" i="6"/>
  <c r="I108" i="6"/>
  <c r="H139" i="6"/>
  <c r="I139" i="6"/>
  <c r="H128" i="6"/>
  <c r="I128" i="6"/>
  <c r="N25" i="6"/>
  <c r="N32" i="6"/>
  <c r="N62" i="6"/>
  <c r="M104" i="6"/>
  <c r="N104" i="6" s="1"/>
  <c r="N29" i="6"/>
  <c r="N37" i="6"/>
  <c r="M146" i="6"/>
  <c r="M109" i="6"/>
  <c r="N15" i="6"/>
  <c r="M127" i="6"/>
  <c r="N66" i="6"/>
  <c r="N33" i="6"/>
  <c r="M140" i="6"/>
  <c r="M135" i="6"/>
  <c r="M123" i="6"/>
  <c r="M92" i="6"/>
  <c r="I105" i="6"/>
  <c r="H105" i="6"/>
  <c r="H120" i="6"/>
  <c r="I120" i="6"/>
  <c r="H156" i="6"/>
  <c r="I156" i="6"/>
  <c r="H127" i="6"/>
  <c r="I127" i="6"/>
  <c r="H136" i="6"/>
  <c r="I136" i="6"/>
  <c r="I101" i="6"/>
  <c r="H101" i="6"/>
  <c r="H118" i="6"/>
  <c r="I118" i="6"/>
  <c r="N6" i="6"/>
  <c r="N83" i="6"/>
  <c r="M125" i="6"/>
  <c r="N39" i="6"/>
  <c r="M97" i="6"/>
  <c r="M144" i="6"/>
  <c r="M122" i="6"/>
  <c r="N70" i="6"/>
  <c r="N23" i="6"/>
  <c r="M121" i="6"/>
  <c r="M149" i="6"/>
  <c r="N9" i="6"/>
  <c r="M143" i="6"/>
  <c r="M147" i="6"/>
  <c r="N3" i="6"/>
  <c r="N86" i="6"/>
  <c r="H131" i="6"/>
  <c r="I131" i="6"/>
  <c r="H143" i="6"/>
  <c r="I143" i="6"/>
  <c r="H116" i="6"/>
  <c r="I116" i="6"/>
  <c r="H117" i="6"/>
  <c r="I117" i="6"/>
  <c r="H114" i="6"/>
  <c r="I114" i="6"/>
  <c r="H137" i="6"/>
  <c r="I137" i="6"/>
  <c r="H154" i="6"/>
  <c r="I154" i="6"/>
  <c r="I148" i="6"/>
  <c r="H148" i="6"/>
  <c r="H153" i="6"/>
  <c r="I153" i="6"/>
  <c r="I98" i="6"/>
  <c r="H98" i="6"/>
  <c r="M129" i="6"/>
  <c r="M107" i="6"/>
  <c r="M105" i="6"/>
  <c r="M138" i="6"/>
  <c r="N138" i="6" s="1"/>
  <c r="M152" i="6"/>
  <c r="M114" i="6"/>
  <c r="M112" i="6"/>
  <c r="M131" i="6"/>
  <c r="N54" i="6"/>
  <c r="N78" i="6"/>
  <c r="N51" i="6"/>
  <c r="M154" i="6"/>
  <c r="N154" i="6" s="1"/>
  <c r="M117" i="6"/>
  <c r="N117" i="6" s="1"/>
  <c r="M151" i="6"/>
  <c r="N84" i="6"/>
  <c r="N55" i="6"/>
  <c r="H109" i="6"/>
  <c r="I109" i="6"/>
  <c r="H138" i="6"/>
  <c r="I138" i="6"/>
  <c r="H119" i="6"/>
  <c r="I119" i="6"/>
  <c r="I95" i="6"/>
  <c r="H95" i="6"/>
  <c r="H115" i="6"/>
  <c r="I115" i="6"/>
  <c r="H134" i="6"/>
  <c r="I134" i="6"/>
  <c r="I104" i="6"/>
  <c r="H104" i="6"/>
  <c r="I121" i="6"/>
  <c r="H121" i="6"/>
  <c r="H106" i="6"/>
  <c r="I106" i="6"/>
  <c r="H142" i="6"/>
  <c r="I142" i="6"/>
  <c r="Q73" i="1"/>
  <c r="Q82" i="1"/>
  <c r="Q155" i="1"/>
  <c r="Q13" i="1"/>
  <c r="Q20" i="1"/>
  <c r="Q129" i="1"/>
  <c r="Q16" i="1"/>
  <c r="Q5" i="1"/>
  <c r="Q59" i="1"/>
  <c r="Q42" i="1"/>
  <c r="Q54" i="1"/>
  <c r="Q60" i="1"/>
  <c r="Q58" i="1"/>
  <c r="Q120" i="1"/>
  <c r="Q136" i="1"/>
  <c r="Q95" i="1"/>
  <c r="Q66" i="1"/>
  <c r="Q14" i="1"/>
  <c r="Q94" i="1"/>
  <c r="Q131" i="1"/>
  <c r="Q49" i="1"/>
  <c r="Q87" i="1"/>
  <c r="Q21" i="1"/>
  <c r="Q106" i="1"/>
  <c r="Q142" i="1"/>
  <c r="Q47" i="1"/>
  <c r="Q38" i="1"/>
  <c r="Q56" i="1"/>
  <c r="Q137" i="1"/>
  <c r="Q132" i="1"/>
  <c r="Q86" i="1"/>
  <c r="Q123" i="1"/>
  <c r="Q26" i="1"/>
  <c r="Q79" i="1"/>
  <c r="Q108" i="1"/>
  <c r="Q105" i="1"/>
  <c r="Q97" i="1"/>
  <c r="Q126" i="1"/>
  <c r="Q68" i="1"/>
  <c r="Q109" i="1"/>
  <c r="Q114" i="1"/>
  <c r="Q135" i="1"/>
  <c r="Q117" i="1"/>
  <c r="Q74" i="1"/>
  <c r="Q76" i="1"/>
  <c r="Q102" i="1"/>
  <c r="Q139" i="1"/>
  <c r="Q51" i="1"/>
  <c r="Q40" i="1"/>
  <c r="Q157" i="1"/>
  <c r="Q165" i="1" s="1"/>
  <c r="Q166" i="1" s="1"/>
  <c r="Q99" i="1"/>
  <c r="Q53" i="1"/>
  <c r="Q71" i="1"/>
  <c r="Q93" i="1"/>
  <c r="Q84" i="1"/>
  <c r="Q57" i="1"/>
  <c r="Q80" i="1"/>
  <c r="Q69" i="1"/>
  <c r="Q25" i="1"/>
  <c r="Q140" i="1"/>
  <c r="Q118" i="1"/>
  <c r="Q124" i="1"/>
  <c r="Q19" i="1"/>
  <c r="Q50" i="1"/>
  <c r="Q110" i="1"/>
  <c r="Q115" i="1"/>
  <c r="Q43" i="1"/>
  <c r="Q34" i="1"/>
  <c r="Q72" i="1"/>
  <c r="Q61" i="1"/>
  <c r="Q151" i="1"/>
  <c r="Q122" i="1"/>
  <c r="Q46" i="1"/>
  <c r="Q147" i="1"/>
  <c r="Q35" i="1"/>
  <c r="Q112" i="1"/>
  <c r="Q6" i="1"/>
  <c r="Q150" i="1"/>
  <c r="Q96" i="1"/>
  <c r="Q143" i="1"/>
  <c r="Q127" i="1"/>
  <c r="Q63" i="1"/>
  <c r="Q92" i="1"/>
  <c r="Q89" i="1"/>
  <c r="Q88" i="1"/>
  <c r="Q77" i="1"/>
  <c r="Q98" i="1"/>
  <c r="Q9" i="1"/>
  <c r="Q103" i="1"/>
  <c r="Q37" i="1"/>
  <c r="Q24" i="1"/>
  <c r="Q100" i="1"/>
  <c r="Q70" i="1"/>
  <c r="Q22" i="1"/>
  <c r="Q138" i="1"/>
  <c r="Q119" i="1"/>
  <c r="Q15" i="1"/>
  <c r="Q44" i="1"/>
  <c r="Q17" i="1"/>
  <c r="Q104" i="1"/>
  <c r="Q62" i="1"/>
  <c r="Q4" i="1"/>
  <c r="Q3" i="1"/>
  <c r="Q52" i="1"/>
  <c r="Q113" i="1"/>
  <c r="Q45" i="1"/>
  <c r="Q130" i="1"/>
  <c r="Q128" i="1"/>
  <c r="Q7" i="1"/>
  <c r="Q36" i="1"/>
  <c r="Q33" i="1"/>
  <c r="Q32" i="1"/>
  <c r="Q85" i="1"/>
  <c r="Q91" i="1"/>
  <c r="Q27" i="1"/>
  <c r="Q111" i="1"/>
  <c r="Q28" i="1"/>
  <c r="Q149" i="1"/>
  <c r="Q125" i="1"/>
  <c r="Q65" i="1"/>
  <c r="Q107" i="1"/>
  <c r="Q30" i="1"/>
  <c r="Q146" i="1"/>
  <c r="Q64" i="1"/>
  <c r="Q23" i="1"/>
  <c r="Q116" i="1"/>
  <c r="Q67" i="1"/>
  <c r="Q12" i="1"/>
  <c r="Q134" i="1"/>
  <c r="Q11" i="1"/>
  <c r="Q154" i="1"/>
  <c r="Q75" i="1"/>
  <c r="Q8" i="1"/>
  <c r="Q156" i="1"/>
  <c r="Q41" i="1"/>
  <c r="Q152" i="1"/>
  <c r="Q141" i="1"/>
  <c r="Q83" i="1"/>
  <c r="Q81" i="1"/>
  <c r="Q48" i="1"/>
  <c r="Q101" i="1"/>
  <c r="Q153" i="1"/>
  <c r="Q145" i="1"/>
  <c r="Q10" i="1"/>
  <c r="Q39" i="1"/>
  <c r="Q148" i="1"/>
  <c r="Q18" i="1"/>
  <c r="Q144" i="1"/>
  <c r="Q133" i="1"/>
  <c r="Q90" i="1"/>
  <c r="Q55" i="1"/>
  <c r="Q31" i="1"/>
  <c r="Q29" i="1"/>
  <c r="Q121" i="1"/>
  <c r="Q78" i="1"/>
  <c r="H92" i="1"/>
  <c r="I115" i="1"/>
  <c r="H117" i="1"/>
  <c r="H130" i="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R36" i="1"/>
  <c r="R54" i="1"/>
  <c r="R73" i="1"/>
  <c r="H103" i="1"/>
  <c r="I10" i="3"/>
  <c r="R117" i="1" s="1"/>
  <c r="N36" i="1"/>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R72" i="1"/>
  <c r="I11" i="3"/>
  <c r="O8" i="3"/>
  <c r="H129" i="1"/>
  <c r="L160" i="1"/>
  <c r="B40" i="5" s="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63" i="1" s="1"/>
  <c r="M164" i="1" s="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5" i="1" s="1"/>
  <c r="M16" i="1"/>
  <c r="M20" i="1"/>
  <c r="F160" i="1"/>
  <c r="F161" i="1" s="1"/>
  <c r="M9" i="1"/>
  <c r="M19" i="1"/>
  <c r="M8" i="1"/>
  <c r="M26" i="1"/>
  <c r="M21" i="1"/>
  <c r="R24" i="1"/>
  <c r="R66" i="1"/>
  <c r="R98" i="1"/>
  <c r="R87" i="1"/>
  <c r="S87" i="1" s="1"/>
  <c r="R59" i="1"/>
  <c r="R53" i="1"/>
  <c r="R75" i="1"/>
  <c r="R85" i="1"/>
  <c r="R146" i="1"/>
  <c r="S146" i="1" s="1"/>
  <c r="R64" i="1"/>
  <c r="R86" i="1"/>
  <c r="R113" i="1"/>
  <c r="R38" i="1"/>
  <c r="R88" i="1"/>
  <c r="R148" i="1"/>
  <c r="R44" i="1"/>
  <c r="R32" i="1"/>
  <c r="R105" i="1"/>
  <c r="R42" i="1"/>
  <c r="R83" i="1"/>
  <c r="R55" i="1"/>
  <c r="R76" i="1"/>
  <c r="R131" i="1"/>
  <c r="R133" i="1"/>
  <c r="R35" i="1"/>
  <c r="S35" i="1" s="1"/>
  <c r="R96" i="1"/>
  <c r="R69" i="1"/>
  <c r="R95" i="1"/>
  <c r="R152" i="1"/>
  <c r="R114" i="1"/>
  <c r="R157" i="1"/>
  <c r="R165" i="1" s="1"/>
  <c r="R166" i="1" s="1"/>
  <c r="R127" i="1"/>
  <c r="S127" i="1" s="1"/>
  <c r="R142" i="1"/>
  <c r="R68" i="1"/>
  <c r="R97" i="1"/>
  <c r="R99" i="1"/>
  <c r="R149" i="1"/>
  <c r="R57" i="1"/>
  <c r="R43" i="1"/>
  <c r="R139" i="1"/>
  <c r="R39" i="1"/>
  <c r="R153" i="1"/>
  <c r="R79" i="1"/>
  <c r="R116" i="1"/>
  <c r="R110" i="1"/>
  <c r="R156" i="1"/>
  <c r="R141" i="1"/>
  <c r="R128" i="1"/>
  <c r="R46" i="1"/>
  <c r="R52" i="1"/>
  <c r="R123" i="1"/>
  <c r="R151" i="1"/>
  <c r="R91" i="1"/>
  <c r="R47" i="1"/>
  <c r="R145" i="1"/>
  <c r="R104" i="1"/>
  <c r="R144" i="1"/>
  <c r="R56" i="1"/>
  <c r="R120" i="1"/>
  <c r="S120" i="1" s="1"/>
  <c r="R25" i="1"/>
  <c r="R15" i="1"/>
  <c r="S15" i="1" s="1"/>
  <c r="R13" i="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3"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65" i="1" s="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S11" i="6" l="1"/>
  <c r="S133" i="1"/>
  <c r="S21" i="6"/>
  <c r="S17" i="6"/>
  <c r="L161" i="6"/>
  <c r="B45" i="5"/>
  <c r="S95" i="1"/>
  <c r="S148" i="1"/>
  <c r="S37" i="6"/>
  <c r="I6" i="8"/>
  <c r="S52" i="1"/>
  <c r="S68" i="1"/>
  <c r="S96" i="1"/>
  <c r="S32" i="1"/>
  <c r="Q160" i="1"/>
  <c r="Q161" i="1" s="1"/>
  <c r="Q162" i="1" s="1"/>
  <c r="Q163" i="1"/>
  <c r="Q164" i="1" s="1"/>
  <c r="S98" i="1"/>
  <c r="AE163" i="6"/>
  <c r="AE160" i="6"/>
  <c r="AE161" i="6" s="1"/>
  <c r="M160" i="6"/>
  <c r="R164" i="6"/>
  <c r="M166" i="6"/>
  <c r="Z163" i="1"/>
  <c r="Z160" i="1"/>
  <c r="Z161" i="1" s="1"/>
  <c r="AE163" i="1"/>
  <c r="S63" i="6"/>
  <c r="S51" i="6"/>
  <c r="S65" i="6"/>
  <c r="S105" i="1"/>
  <c r="S75" i="1"/>
  <c r="S13" i="1"/>
  <c r="S45" i="6"/>
  <c r="S69" i="6"/>
  <c r="S71" i="6"/>
  <c r="S88" i="6"/>
  <c r="S85" i="6"/>
  <c r="S31" i="6"/>
  <c r="S47" i="6"/>
  <c r="S86" i="6"/>
  <c r="S141" i="1"/>
  <c r="R118" i="1"/>
  <c r="R140" i="1"/>
  <c r="S140" i="1" s="1"/>
  <c r="R134" i="1"/>
  <c r="S134" i="1" s="1"/>
  <c r="R132" i="1"/>
  <c r="S132" i="1" s="1"/>
  <c r="S61" i="6"/>
  <c r="S69" i="1"/>
  <c r="R126" i="1"/>
  <c r="S126" i="1" s="1"/>
  <c r="S53" i="6"/>
  <c r="S16" i="6"/>
  <c r="I160" i="6"/>
  <c r="S68" i="6"/>
  <c r="S10" i="6"/>
  <c r="N151" i="6"/>
  <c r="N107" i="6"/>
  <c r="N121" i="6"/>
  <c r="N98" i="6"/>
  <c r="S35" i="6"/>
  <c r="S84" i="6"/>
  <c r="N139" i="6"/>
  <c r="N145" i="6"/>
  <c r="N108" i="6"/>
  <c r="N113" i="6"/>
  <c r="N130" i="6"/>
  <c r="S14" i="6"/>
  <c r="S58" i="6"/>
  <c r="S38" i="6"/>
  <c r="R142" i="6"/>
  <c r="S142" i="6" s="1"/>
  <c r="R153" i="6"/>
  <c r="S153" i="6" s="1"/>
  <c r="S70" i="6"/>
  <c r="R143" i="6"/>
  <c r="S9" i="6"/>
  <c r="R126" i="6"/>
  <c r="S126" i="6" s="1"/>
  <c r="S23" i="6"/>
  <c r="S49" i="6"/>
  <c r="R108" i="6"/>
  <c r="R125" i="6"/>
  <c r="S125" i="6" s="1"/>
  <c r="R156" i="6"/>
  <c r="S156" i="6" s="1"/>
  <c r="R90" i="6"/>
  <c r="N131" i="6"/>
  <c r="N129" i="6"/>
  <c r="N92" i="6"/>
  <c r="N102" i="6"/>
  <c r="S41" i="6"/>
  <c r="N133" i="6"/>
  <c r="N111" i="6"/>
  <c r="N142" i="6"/>
  <c r="N101" i="6"/>
  <c r="N110" i="6"/>
  <c r="R129" i="6"/>
  <c r="S129" i="6" s="1"/>
  <c r="S8" i="6"/>
  <c r="R111" i="6"/>
  <c r="S111" i="6" s="1"/>
  <c r="R109" i="6"/>
  <c r="S109" i="6" s="1"/>
  <c r="R102" i="6"/>
  <c r="S102" i="6" s="1"/>
  <c r="R150" i="6"/>
  <c r="S150" i="6" s="1"/>
  <c r="R144" i="6"/>
  <c r="S144" i="6" s="1"/>
  <c r="R123" i="6"/>
  <c r="S123" i="6" s="1"/>
  <c r="R148" i="6"/>
  <c r="S148" i="6" s="1"/>
  <c r="S67" i="6"/>
  <c r="R96" i="6"/>
  <c r="S96" i="6" s="1"/>
  <c r="R155" i="6"/>
  <c r="S155" i="6" s="1"/>
  <c r="R130" i="6"/>
  <c r="S130" i="6" s="1"/>
  <c r="R119" i="6"/>
  <c r="S119" i="6" s="1"/>
  <c r="R157" i="6"/>
  <c r="V146" i="6"/>
  <c r="V4" i="6"/>
  <c r="V46" i="6"/>
  <c r="V52" i="6"/>
  <c r="V42" i="6"/>
  <c r="V50" i="6"/>
  <c r="V145" i="6"/>
  <c r="V48" i="6"/>
  <c r="V54" i="6"/>
  <c r="V56" i="6"/>
  <c r="V82" i="6"/>
  <c r="V60" i="6"/>
  <c r="V62" i="6"/>
  <c r="V20" i="6"/>
  <c r="V112" i="6"/>
  <c r="V18" i="6"/>
  <c r="V154" i="6"/>
  <c r="V23" i="6"/>
  <c r="V38" i="6"/>
  <c r="V36" i="6"/>
  <c r="V83" i="6"/>
  <c r="V140" i="6"/>
  <c r="V64" i="6"/>
  <c r="V156" i="6"/>
  <c r="V76" i="6"/>
  <c r="V123" i="6"/>
  <c r="V152" i="6"/>
  <c r="V32" i="6"/>
  <c r="V78" i="6"/>
  <c r="V119" i="6"/>
  <c r="V16" i="6"/>
  <c r="V120" i="6"/>
  <c r="V122" i="6"/>
  <c r="V26" i="6"/>
  <c r="V107" i="6"/>
  <c r="V8" i="6"/>
  <c r="V80" i="6"/>
  <c r="V142" i="6"/>
  <c r="V116" i="6"/>
  <c r="V132" i="6"/>
  <c r="V6" i="6"/>
  <c r="V72" i="6"/>
  <c r="V114" i="6"/>
  <c r="V74" i="6"/>
  <c r="V68" i="6"/>
  <c r="V34" i="6"/>
  <c r="V25" i="6"/>
  <c r="V24" i="6"/>
  <c r="V109" i="6"/>
  <c r="V66" i="6"/>
  <c r="V30" i="6"/>
  <c r="V14" i="6"/>
  <c r="V100" i="6"/>
  <c r="V153" i="6"/>
  <c r="V117" i="6"/>
  <c r="V84" i="6"/>
  <c r="V143" i="6"/>
  <c r="V92" i="6"/>
  <c r="V157" i="6"/>
  <c r="V165" i="6" s="1"/>
  <c r="V166" i="6" s="1"/>
  <c r="V5" i="6"/>
  <c r="V49" i="6"/>
  <c r="V13" i="6"/>
  <c r="V70" i="6"/>
  <c r="V65" i="6"/>
  <c r="V53" i="6"/>
  <c r="V93" i="6"/>
  <c r="V96" i="6"/>
  <c r="V85" i="6"/>
  <c r="V71" i="6"/>
  <c r="V113" i="6"/>
  <c r="V12" i="6"/>
  <c r="V44" i="6"/>
  <c r="V55" i="6"/>
  <c r="V155" i="6"/>
  <c r="V115" i="6"/>
  <c r="V125" i="6"/>
  <c r="V89" i="6"/>
  <c r="V67" i="6"/>
  <c r="V151" i="6"/>
  <c r="V101" i="6"/>
  <c r="V11" i="6"/>
  <c r="V28" i="6"/>
  <c r="V63" i="6"/>
  <c r="V15" i="6"/>
  <c r="V9" i="6"/>
  <c r="V144" i="6"/>
  <c r="V124" i="6"/>
  <c r="V57" i="6"/>
  <c r="V21" i="6"/>
  <c r="V127" i="6"/>
  <c r="V98" i="6"/>
  <c r="V87" i="6"/>
  <c r="V91" i="6"/>
  <c r="V94" i="6"/>
  <c r="V99" i="6"/>
  <c r="V17" i="6"/>
  <c r="V19" i="6"/>
  <c r="V102" i="6"/>
  <c r="V121" i="6"/>
  <c r="V95" i="6"/>
  <c r="V97" i="6"/>
  <c r="V58" i="6"/>
  <c r="V22" i="6"/>
  <c r="V10" i="6"/>
  <c r="V86" i="6"/>
  <c r="V111" i="6"/>
  <c r="V51" i="6"/>
  <c r="V150" i="6"/>
  <c r="V134" i="6"/>
  <c r="V149" i="6"/>
  <c r="V88" i="6"/>
  <c r="V7" i="6"/>
  <c r="V61" i="6"/>
  <c r="V147" i="6"/>
  <c r="V148" i="6"/>
  <c r="V59" i="6"/>
  <c r="V3" i="6"/>
  <c r="V163" i="6" s="1"/>
  <c r="V164" i="6" s="1"/>
  <c r="V90" i="6"/>
  <c r="V69" i="6"/>
  <c r="V118" i="6"/>
  <c r="V40" i="6"/>
  <c r="V139" i="6"/>
  <c r="V141" i="6"/>
  <c r="V31" i="6"/>
  <c r="V39" i="6"/>
  <c r="V129" i="6"/>
  <c r="V47" i="6"/>
  <c r="V41" i="6"/>
  <c r="V29" i="6"/>
  <c r="V128" i="6"/>
  <c r="V138" i="6"/>
  <c r="V126" i="6"/>
  <c r="V81" i="6"/>
  <c r="V77" i="6"/>
  <c r="V73" i="6"/>
  <c r="V137" i="6"/>
  <c r="V79" i="6"/>
  <c r="V45" i="6"/>
  <c r="V35" i="6"/>
  <c r="V110" i="6"/>
  <c r="V75" i="6"/>
  <c r="V136" i="6"/>
  <c r="V131" i="6"/>
  <c r="V105" i="6"/>
  <c r="V104" i="6"/>
  <c r="V133" i="6"/>
  <c r="V33" i="6"/>
  <c r="V130" i="6"/>
  <c r="V43" i="6"/>
  <c r="V108" i="6"/>
  <c r="V27" i="6"/>
  <c r="V37" i="6"/>
  <c r="V135" i="6"/>
  <c r="V103" i="6"/>
  <c r="V106" i="6"/>
  <c r="W86" i="6"/>
  <c r="W48" i="6"/>
  <c r="W104" i="6"/>
  <c r="W56" i="6"/>
  <c r="W26" i="6"/>
  <c r="W113" i="6"/>
  <c r="W132" i="6"/>
  <c r="W41" i="6"/>
  <c r="W139" i="6"/>
  <c r="W155" i="6"/>
  <c r="W154" i="6"/>
  <c r="W136" i="6"/>
  <c r="W90" i="6"/>
  <c r="W55" i="6"/>
  <c r="W135" i="6"/>
  <c r="W53" i="6"/>
  <c r="W69" i="6"/>
  <c r="W157" i="6"/>
  <c r="W165" i="6" s="1"/>
  <c r="W94" i="6"/>
  <c r="W57" i="6"/>
  <c r="W98" i="6"/>
  <c r="W106" i="6"/>
  <c r="W52" i="6"/>
  <c r="W67" i="6"/>
  <c r="W84" i="6"/>
  <c r="W152" i="6"/>
  <c r="W128" i="6"/>
  <c r="W21" i="6"/>
  <c r="W140" i="6"/>
  <c r="W134" i="6"/>
  <c r="W61" i="6"/>
  <c r="W100" i="6"/>
  <c r="W119" i="6"/>
  <c r="W74" i="6"/>
  <c r="W156" i="6"/>
  <c r="W59" i="6"/>
  <c r="W39" i="6"/>
  <c r="W117" i="6"/>
  <c r="W15" i="6"/>
  <c r="W78" i="6"/>
  <c r="W146" i="6"/>
  <c r="W43" i="6"/>
  <c r="W7" i="6"/>
  <c r="W3" i="6"/>
  <c r="W163" i="6" s="1"/>
  <c r="W5" i="6"/>
  <c r="W29" i="6"/>
  <c r="W115" i="6"/>
  <c r="W9" i="6"/>
  <c r="W11" i="6"/>
  <c r="W71" i="6"/>
  <c r="W76" i="6"/>
  <c r="W92" i="6"/>
  <c r="W17" i="6"/>
  <c r="W47" i="6"/>
  <c r="W130" i="6"/>
  <c r="W51" i="6"/>
  <c r="W141" i="6"/>
  <c r="W108" i="6"/>
  <c r="W19" i="6"/>
  <c r="W49" i="6"/>
  <c r="W13" i="6"/>
  <c r="W37" i="6"/>
  <c r="W45" i="6"/>
  <c r="W121" i="6"/>
  <c r="X121" i="6" s="1"/>
  <c r="W123" i="6"/>
  <c r="W88" i="6"/>
  <c r="W79" i="6"/>
  <c r="W77" i="6"/>
  <c r="W138" i="6"/>
  <c r="W103" i="6"/>
  <c r="W105" i="6"/>
  <c r="W23" i="6"/>
  <c r="W137" i="6"/>
  <c r="W75" i="6"/>
  <c r="W91" i="6"/>
  <c r="W101" i="6"/>
  <c r="W147" i="6"/>
  <c r="W27" i="6"/>
  <c r="W70" i="6"/>
  <c r="W95" i="6"/>
  <c r="W143" i="6"/>
  <c r="W62" i="6"/>
  <c r="W60" i="6"/>
  <c r="W33" i="6"/>
  <c r="W125" i="6"/>
  <c r="W126" i="6"/>
  <c r="W102" i="6"/>
  <c r="X102" i="6" s="1"/>
  <c r="W127" i="6"/>
  <c r="W54" i="6"/>
  <c r="W133" i="6"/>
  <c r="W93" i="6"/>
  <c r="W99" i="6"/>
  <c r="X99" i="6" s="1"/>
  <c r="W148" i="6"/>
  <c r="W145" i="6"/>
  <c r="W64" i="6"/>
  <c r="W97" i="6"/>
  <c r="W63" i="6"/>
  <c r="W72" i="6"/>
  <c r="W85" i="6"/>
  <c r="W150" i="6"/>
  <c r="W81" i="6"/>
  <c r="W120" i="6"/>
  <c r="X120" i="6" s="1"/>
  <c r="W87" i="6"/>
  <c r="W110" i="6"/>
  <c r="W124" i="6"/>
  <c r="W68" i="6"/>
  <c r="X68" i="6" s="1"/>
  <c r="W31" i="6"/>
  <c r="W73" i="6"/>
  <c r="W116" i="6"/>
  <c r="W118" i="6"/>
  <c r="W65" i="6"/>
  <c r="W35" i="6"/>
  <c r="W66" i="6"/>
  <c r="W112" i="6"/>
  <c r="W89" i="6"/>
  <c r="W122" i="6"/>
  <c r="W153" i="6"/>
  <c r="W114" i="6"/>
  <c r="W96" i="6"/>
  <c r="W144" i="6"/>
  <c r="X144" i="6" s="1"/>
  <c r="W24" i="6"/>
  <c r="W12" i="6"/>
  <c r="W8" i="6"/>
  <c r="W149" i="6"/>
  <c r="W142" i="6"/>
  <c r="X142" i="6" s="1"/>
  <c r="W20" i="6"/>
  <c r="X20" i="6" s="1"/>
  <c r="W109" i="6"/>
  <c r="X109" i="6" s="1"/>
  <c r="W25" i="6"/>
  <c r="W80" i="6"/>
  <c r="W82" i="6"/>
  <c r="W111" i="6"/>
  <c r="W46" i="6"/>
  <c r="W151" i="6"/>
  <c r="W18" i="6"/>
  <c r="X18" i="6" s="1"/>
  <c r="W58" i="6"/>
  <c r="W16" i="6"/>
  <c r="W6" i="6"/>
  <c r="W131" i="6"/>
  <c r="W36" i="6"/>
  <c r="W30" i="6"/>
  <c r="W4" i="6"/>
  <c r="W44" i="6"/>
  <c r="W14" i="6"/>
  <c r="W83" i="6"/>
  <c r="W22" i="6"/>
  <c r="W32" i="6"/>
  <c r="W10" i="6"/>
  <c r="W40" i="6"/>
  <c r="W129" i="6"/>
  <c r="W38" i="6"/>
  <c r="W50" i="6"/>
  <c r="X50" i="6" s="1"/>
  <c r="W107" i="6"/>
  <c r="X107" i="6" s="1"/>
  <c r="W42" i="6"/>
  <c r="W28" i="6"/>
  <c r="W34" i="6"/>
  <c r="X34" i="6" s="1"/>
  <c r="S88" i="1"/>
  <c r="N112" i="6"/>
  <c r="N125" i="6"/>
  <c r="N123" i="6"/>
  <c r="N127" i="6"/>
  <c r="S43" i="6"/>
  <c r="S33" i="6"/>
  <c r="N89" i="6"/>
  <c r="N118" i="6"/>
  <c r="N150" i="6"/>
  <c r="R151" i="6"/>
  <c r="S151" i="6" s="1"/>
  <c r="S4" i="6"/>
  <c r="S32" i="6"/>
  <c r="S80" i="6"/>
  <c r="R93" i="6"/>
  <c r="S93" i="6" s="1"/>
  <c r="S60" i="6"/>
  <c r="R95" i="6"/>
  <c r="S95" i="6" s="1"/>
  <c r="R110" i="6"/>
  <c r="S110" i="6" s="1"/>
  <c r="S78" i="6"/>
  <c r="S76" i="6"/>
  <c r="R106" i="6"/>
  <c r="S106" i="6" s="1"/>
  <c r="R101" i="6"/>
  <c r="S101" i="6" s="1"/>
  <c r="R94" i="6"/>
  <c r="S94" i="6" s="1"/>
  <c r="S5" i="6"/>
  <c r="R100" i="6"/>
  <c r="S100" i="6" s="1"/>
  <c r="R115" i="6"/>
  <c r="S115" i="6" s="1"/>
  <c r="R136" i="6"/>
  <c r="S136" i="6" s="1"/>
  <c r="S19" i="6"/>
  <c r="N114" i="6"/>
  <c r="N147" i="6"/>
  <c r="N135" i="6"/>
  <c r="N106" i="6"/>
  <c r="S29" i="6"/>
  <c r="Q160" i="6"/>
  <c r="N94" i="6"/>
  <c r="N99" i="6"/>
  <c r="N90" i="6"/>
  <c r="S34" i="6"/>
  <c r="S42" i="6"/>
  <c r="S22" i="6"/>
  <c r="S50" i="6"/>
  <c r="S73" i="6"/>
  <c r="S54" i="6"/>
  <c r="S66" i="6"/>
  <c r="R127" i="6"/>
  <c r="S127" i="6" s="1"/>
  <c r="S62" i="6"/>
  <c r="R135" i="6"/>
  <c r="R140" i="6"/>
  <c r="S140" i="6" s="1"/>
  <c r="R105" i="6"/>
  <c r="S105" i="6" s="1"/>
  <c r="R139" i="6"/>
  <c r="S139" i="6" s="1"/>
  <c r="R146" i="6"/>
  <c r="S146" i="6" s="1"/>
  <c r="R98" i="6"/>
  <c r="S98" i="6" s="1"/>
  <c r="R99" i="6"/>
  <c r="S99" i="6" s="1"/>
  <c r="R152" i="6"/>
  <c r="S152" i="6" s="1"/>
  <c r="N143" i="6"/>
  <c r="N140" i="6"/>
  <c r="S90" i="6"/>
  <c r="N103" i="6"/>
  <c r="N115" i="6"/>
  <c r="N93" i="6"/>
  <c r="N116" i="6"/>
  <c r="N137" i="6"/>
  <c r="S18" i="6"/>
  <c r="S28" i="6"/>
  <c r="S40" i="6"/>
  <c r="S36" i="6"/>
  <c r="S75" i="6"/>
  <c r="S64" i="6"/>
  <c r="S79" i="6"/>
  <c r="R89" i="6"/>
  <c r="S89" i="6" s="1"/>
  <c r="S15" i="6"/>
  <c r="R112" i="6"/>
  <c r="S112" i="6" s="1"/>
  <c r="S57" i="6"/>
  <c r="S59" i="6"/>
  <c r="S55" i="6"/>
  <c r="R141" i="6"/>
  <c r="S141" i="6" s="1"/>
  <c r="R103" i="6"/>
  <c r="S103" i="6" s="1"/>
  <c r="S7" i="6"/>
  <c r="N152" i="6"/>
  <c r="N122" i="6"/>
  <c r="N109" i="6"/>
  <c r="S39" i="6"/>
  <c r="N128" i="6"/>
  <c r="N136" i="6"/>
  <c r="S46" i="6"/>
  <c r="S12" i="6"/>
  <c r="S44" i="6"/>
  <c r="R138" i="6"/>
  <c r="S138" i="6" s="1"/>
  <c r="R116" i="6"/>
  <c r="S116" i="6" s="1"/>
  <c r="S56" i="6"/>
  <c r="R121" i="6"/>
  <c r="S121" i="6" s="1"/>
  <c r="S77" i="6"/>
  <c r="S74" i="6"/>
  <c r="S48" i="6"/>
  <c r="S52" i="6"/>
  <c r="R118" i="6"/>
  <c r="S118" i="6" s="1"/>
  <c r="N144" i="6"/>
  <c r="N146" i="6"/>
  <c r="N153" i="6"/>
  <c r="N100" i="6"/>
  <c r="N119" i="6"/>
  <c r="N132" i="6"/>
  <c r="N157" i="6"/>
  <c r="N134" i="6"/>
  <c r="S30" i="6"/>
  <c r="S6" i="6"/>
  <c r="S20" i="6"/>
  <c r="R149" i="6"/>
  <c r="S149" i="6" s="1"/>
  <c r="S83" i="6"/>
  <c r="R147" i="6"/>
  <c r="S147" i="6" s="1"/>
  <c r="R124" i="6"/>
  <c r="S124" i="6" s="1"/>
  <c r="R133" i="6"/>
  <c r="S133" i="6" s="1"/>
  <c r="R122" i="6"/>
  <c r="S122" i="6" s="1"/>
  <c r="S26" i="6"/>
  <c r="S81" i="6"/>
  <c r="R117" i="6"/>
  <c r="S117" i="6" s="1"/>
  <c r="R132" i="6"/>
  <c r="S132" i="6" s="1"/>
  <c r="S72" i="6"/>
  <c r="S3" i="6"/>
  <c r="R154" i="6"/>
  <c r="S154" i="6" s="1"/>
  <c r="R97" i="6"/>
  <c r="S97" i="6" s="1"/>
  <c r="R134" i="6"/>
  <c r="N105" i="6"/>
  <c r="N149" i="6"/>
  <c r="N97" i="6"/>
  <c r="N96" i="6"/>
  <c r="N120" i="6"/>
  <c r="N91" i="6"/>
  <c r="N95" i="6"/>
  <c r="N148" i="6"/>
  <c r="N124" i="6"/>
  <c r="R107" i="6"/>
  <c r="S107" i="6" s="1"/>
  <c r="R131" i="6"/>
  <c r="S131" i="6" s="1"/>
  <c r="S82" i="6"/>
  <c r="S25" i="6"/>
  <c r="R91" i="6"/>
  <c r="S91" i="6" s="1"/>
  <c r="S24" i="6"/>
  <c r="R120" i="6"/>
  <c r="S120" i="6" s="1"/>
  <c r="R145" i="6"/>
  <c r="S145" i="6" s="1"/>
  <c r="S87" i="6"/>
  <c r="R113" i="6"/>
  <c r="S113" i="6" s="1"/>
  <c r="R114" i="6"/>
  <c r="S114" i="6" s="1"/>
  <c r="R92" i="6"/>
  <c r="S13" i="6"/>
  <c r="R104" i="6"/>
  <c r="S104" i="6" s="1"/>
  <c r="R128" i="6"/>
  <c r="R137" i="6"/>
  <c r="S137" i="6" s="1"/>
  <c r="V69" i="1"/>
  <c r="V38" i="1"/>
  <c r="V99" i="1"/>
  <c r="V123" i="1"/>
  <c r="V14" i="1"/>
  <c r="V76" i="1"/>
  <c r="V121" i="1"/>
  <c r="V90" i="1"/>
  <c r="V148" i="1"/>
  <c r="V153" i="1"/>
  <c r="V83" i="1"/>
  <c r="V156" i="1"/>
  <c r="V136" i="1"/>
  <c r="V54" i="1"/>
  <c r="V16" i="1"/>
  <c r="V155" i="1"/>
  <c r="V56" i="1"/>
  <c r="V157" i="1"/>
  <c r="V165" i="1" s="1"/>
  <c r="V166" i="1" s="1"/>
  <c r="V79" i="1"/>
  <c r="V71" i="1"/>
  <c r="V91" i="1"/>
  <c r="V36" i="1"/>
  <c r="V45" i="1"/>
  <c r="V4" i="1"/>
  <c r="V44" i="1"/>
  <c r="V22" i="1"/>
  <c r="V134" i="1"/>
  <c r="V23" i="1"/>
  <c r="V107" i="1"/>
  <c r="V28" i="1"/>
  <c r="V147" i="1"/>
  <c r="V61" i="1"/>
  <c r="V115" i="1"/>
  <c r="V124" i="1"/>
  <c r="V93" i="1"/>
  <c r="V68" i="1"/>
  <c r="V106" i="1"/>
  <c r="V51" i="1"/>
  <c r="V137" i="1"/>
  <c r="V53" i="1"/>
  <c r="V74" i="1"/>
  <c r="V29" i="1"/>
  <c r="V133" i="1"/>
  <c r="V39" i="1"/>
  <c r="V101" i="1"/>
  <c r="V141" i="1"/>
  <c r="V8" i="1"/>
  <c r="V120" i="1"/>
  <c r="V42" i="1"/>
  <c r="V129" i="1"/>
  <c r="V82" i="1"/>
  <c r="V21" i="1"/>
  <c r="V139" i="1"/>
  <c r="V132" i="1"/>
  <c r="V114" i="1"/>
  <c r="V85" i="1"/>
  <c r="V7" i="1"/>
  <c r="V113" i="1"/>
  <c r="V62" i="1"/>
  <c r="V15" i="1"/>
  <c r="V70" i="1"/>
  <c r="V12" i="1"/>
  <c r="V64" i="1"/>
  <c r="V65" i="1"/>
  <c r="V6" i="1"/>
  <c r="V46" i="1"/>
  <c r="V72" i="1"/>
  <c r="V110" i="1"/>
  <c r="V118" i="1"/>
  <c r="V80" i="1"/>
  <c r="V100" i="1"/>
  <c r="V9" i="1"/>
  <c r="V89" i="1"/>
  <c r="V143" i="1"/>
  <c r="V88" i="1"/>
  <c r="V108" i="1"/>
  <c r="V49" i="1"/>
  <c r="V117" i="1"/>
  <c r="V47" i="1"/>
  <c r="V40" i="1"/>
  <c r="V109" i="1"/>
  <c r="V31" i="1"/>
  <c r="V144" i="1"/>
  <c r="V10" i="1"/>
  <c r="V48" i="1"/>
  <c r="V152" i="1"/>
  <c r="V75" i="1"/>
  <c r="V58" i="1"/>
  <c r="V59" i="1"/>
  <c r="V20" i="1"/>
  <c r="V97" i="1"/>
  <c r="V94" i="1"/>
  <c r="V135" i="1"/>
  <c r="V142" i="1"/>
  <c r="V111" i="1"/>
  <c r="V32" i="1"/>
  <c r="V128" i="1"/>
  <c r="V52" i="1"/>
  <c r="V104" i="1"/>
  <c r="V119" i="1"/>
  <c r="V154" i="1"/>
  <c r="V67" i="1"/>
  <c r="V146" i="1"/>
  <c r="V125" i="1"/>
  <c r="V112" i="1"/>
  <c r="V122" i="1"/>
  <c r="V34" i="1"/>
  <c r="V50" i="1"/>
  <c r="V140" i="1"/>
  <c r="V57" i="1"/>
  <c r="V24" i="1"/>
  <c r="V98" i="1"/>
  <c r="V92" i="1"/>
  <c r="V96" i="1"/>
  <c r="V103" i="1"/>
  <c r="V127" i="1"/>
  <c r="V86" i="1"/>
  <c r="V66" i="1"/>
  <c r="V105" i="1"/>
  <c r="V87" i="1"/>
  <c r="V102" i="1"/>
  <c r="V78" i="1"/>
  <c r="V55" i="1"/>
  <c r="V18" i="1"/>
  <c r="V145" i="1"/>
  <c r="V81" i="1"/>
  <c r="V41" i="1"/>
  <c r="V73" i="1"/>
  <c r="V60" i="1"/>
  <c r="V5" i="1"/>
  <c r="V13" i="1"/>
  <c r="V26" i="1"/>
  <c r="V95" i="1"/>
  <c r="V126" i="1"/>
  <c r="V131" i="1"/>
  <c r="V27" i="1"/>
  <c r="V33" i="1"/>
  <c r="V130" i="1"/>
  <c r="V3" i="1"/>
  <c r="V17" i="1"/>
  <c r="V138" i="1"/>
  <c r="V11" i="1"/>
  <c r="V116" i="1"/>
  <c r="V30" i="1"/>
  <c r="V149" i="1"/>
  <c r="V35" i="1"/>
  <c r="V151" i="1"/>
  <c r="V43" i="1"/>
  <c r="V19" i="1"/>
  <c r="V25" i="1"/>
  <c r="V84" i="1"/>
  <c r="V37" i="1"/>
  <c r="V77" i="1"/>
  <c r="V63" i="1"/>
  <c r="V150" i="1"/>
  <c r="R93" i="1"/>
  <c r="S93" i="1" s="1"/>
  <c r="W29" i="1"/>
  <c r="W145" i="1"/>
  <c r="W61" i="1"/>
  <c r="W62" i="1"/>
  <c r="W31" i="1"/>
  <c r="W5" i="1"/>
  <c r="AE5" i="1"/>
  <c r="S153" i="1"/>
  <c r="S113" i="1"/>
  <c r="S131" i="1"/>
  <c r="S25" i="1"/>
  <c r="S116" i="1"/>
  <c r="S55" i="1"/>
  <c r="S24" i="1"/>
  <c r="S39" i="1"/>
  <c r="S142" i="1"/>
  <c r="S59" i="1"/>
  <c r="S54" i="1"/>
  <c r="S38" i="1"/>
  <c r="S53" i="1"/>
  <c r="S73" i="1"/>
  <c r="S42" i="1"/>
  <c r="S56" i="1"/>
  <c r="S149" i="1"/>
  <c r="S144" i="1"/>
  <c r="S139" i="1"/>
  <c r="S128" i="1"/>
  <c r="S46" i="1"/>
  <c r="S44" i="1"/>
  <c r="S43" i="1"/>
  <c r="S157" i="1"/>
  <c r="S47" i="1"/>
  <c r="S114" i="1"/>
  <c r="S91" i="1"/>
  <c r="S76" i="1"/>
  <c r="S66" i="1"/>
  <c r="S85" i="1"/>
  <c r="S97" i="1"/>
  <c r="S104" i="1"/>
  <c r="S145" i="1"/>
  <c r="S57" i="1"/>
  <c r="S64" i="1"/>
  <c r="S152" i="1"/>
  <c r="S151" i="1"/>
  <c r="S79" i="1"/>
  <c r="AE7" i="1"/>
  <c r="S86" i="1"/>
  <c r="S156" i="1"/>
  <c r="S118" i="1"/>
  <c r="S123" i="1"/>
  <c r="S99" i="1"/>
  <c r="S72" i="1"/>
  <c r="S83" i="1"/>
  <c r="L161" i="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P36" i="3"/>
  <c r="X58" i="6" l="1"/>
  <c r="X113" i="6"/>
  <c r="X129" i="6"/>
  <c r="X153" i="6"/>
  <c r="X149" i="6"/>
  <c r="X108" i="6"/>
  <c r="X119" i="6"/>
  <c r="Q161" i="6"/>
  <c r="C45" i="5"/>
  <c r="L162" i="6"/>
  <c r="B10" i="5"/>
  <c r="X107" i="1"/>
  <c r="J4" i="8"/>
  <c r="J2" i="8"/>
  <c r="J3" i="8"/>
  <c r="V160" i="1"/>
  <c r="V161" i="1" s="1"/>
  <c r="V162" i="1" s="1"/>
  <c r="V163" i="1"/>
  <c r="V164" i="1" s="1"/>
  <c r="AE160" i="1"/>
  <c r="AE161" i="1" s="1"/>
  <c r="B5" i="5"/>
  <c r="L162" i="1"/>
  <c r="W166" i="6"/>
  <c r="S3" i="1"/>
  <c r="R163" i="1"/>
  <c r="R164" i="1" s="1"/>
  <c r="R160" i="1"/>
  <c r="R161" i="1" s="1"/>
  <c r="R162" i="1" s="1"/>
  <c r="M161" i="6"/>
  <c r="B46" i="5"/>
  <c r="B47" i="5" s="1"/>
  <c r="S157" i="6"/>
  <c r="R165" i="6"/>
  <c r="W164" i="6"/>
  <c r="X14" i="6"/>
  <c r="X126" i="6"/>
  <c r="X125" i="6"/>
  <c r="X36" i="6"/>
  <c r="X131" i="6"/>
  <c r="X12" i="6"/>
  <c r="X112" i="6"/>
  <c r="X84" i="6"/>
  <c r="X16" i="6"/>
  <c r="X44" i="6"/>
  <c r="X118" i="6"/>
  <c r="X145" i="6"/>
  <c r="X146" i="6"/>
  <c r="X127" i="6"/>
  <c r="X30" i="6"/>
  <c r="X46" i="6"/>
  <c r="X92" i="6"/>
  <c r="X111" i="6"/>
  <c r="X93" i="6"/>
  <c r="X128" i="6"/>
  <c r="X28" i="6"/>
  <c r="X82" i="6"/>
  <c r="X133" i="6"/>
  <c r="X155" i="6"/>
  <c r="X45" i="6"/>
  <c r="X123" i="6"/>
  <c r="X35" i="6"/>
  <c r="X114" i="6"/>
  <c r="X147" i="6"/>
  <c r="X40" i="6"/>
  <c r="X122" i="6"/>
  <c r="X150" i="6"/>
  <c r="X101" i="6"/>
  <c r="X59" i="6"/>
  <c r="X10" i="6"/>
  <c r="X8" i="6"/>
  <c r="X89" i="6"/>
  <c r="X7" i="6"/>
  <c r="X156" i="6"/>
  <c r="X110" i="6"/>
  <c r="X97" i="6"/>
  <c r="X95" i="6"/>
  <c r="X105" i="6"/>
  <c r="X130" i="6"/>
  <c r="X132" i="6"/>
  <c r="X151" i="6"/>
  <c r="X116" i="6"/>
  <c r="X148" i="6"/>
  <c r="X138" i="6"/>
  <c r="N160" i="6"/>
  <c r="X91" i="6"/>
  <c r="X19" i="6"/>
  <c r="X22" i="6"/>
  <c r="X124" i="6"/>
  <c r="X141" i="6"/>
  <c r="X115" i="6"/>
  <c r="X135" i="6"/>
  <c r="X106" i="6"/>
  <c r="S135" i="6"/>
  <c r="S134" i="6"/>
  <c r="X31" i="6"/>
  <c r="X60" i="6"/>
  <c r="X79" i="6"/>
  <c r="X76" i="6"/>
  <c r="X136" i="6"/>
  <c r="X90" i="6"/>
  <c r="X94" i="6"/>
  <c r="X67" i="6"/>
  <c r="X13" i="6"/>
  <c r="X140" i="6"/>
  <c r="S92" i="6"/>
  <c r="R160" i="6"/>
  <c r="X32" i="6"/>
  <c r="X72" i="6"/>
  <c r="X62" i="6"/>
  <c r="X75" i="6"/>
  <c r="X48" i="6"/>
  <c r="X43" i="6"/>
  <c r="X134" i="6"/>
  <c r="X71" i="6"/>
  <c r="X49" i="6"/>
  <c r="X100" i="6"/>
  <c r="S108" i="6"/>
  <c r="X42" i="6"/>
  <c r="X6" i="6"/>
  <c r="X80" i="6"/>
  <c r="X24" i="6"/>
  <c r="X66" i="6"/>
  <c r="X143" i="6"/>
  <c r="X11" i="6"/>
  <c r="X86" i="6"/>
  <c r="X85" i="6"/>
  <c r="X5" i="6"/>
  <c r="X74" i="6"/>
  <c r="S143" i="6"/>
  <c r="AB86" i="6"/>
  <c r="AB55" i="6"/>
  <c r="AB52" i="6"/>
  <c r="AB74" i="6"/>
  <c r="AB84" i="6"/>
  <c r="AB57" i="6"/>
  <c r="AB67" i="6"/>
  <c r="AB56" i="6"/>
  <c r="AB48" i="6"/>
  <c r="AB53" i="6"/>
  <c r="AB61" i="6"/>
  <c r="AB69" i="6"/>
  <c r="AB49" i="6"/>
  <c r="AB71" i="6"/>
  <c r="AB13" i="6"/>
  <c r="AB19" i="6"/>
  <c r="AB3" i="6"/>
  <c r="AB163" i="6" s="1"/>
  <c r="AB78" i="6"/>
  <c r="AB7" i="6"/>
  <c r="AB26" i="6"/>
  <c r="AB51" i="6"/>
  <c r="AB15" i="6"/>
  <c r="AB47" i="6"/>
  <c r="AB37" i="6"/>
  <c r="AB21" i="6"/>
  <c r="AB11" i="6"/>
  <c r="AB39" i="6"/>
  <c r="AB41" i="6"/>
  <c r="AB9" i="6"/>
  <c r="AB45" i="6"/>
  <c r="AB43" i="6"/>
  <c r="AB29" i="6"/>
  <c r="AB76" i="6"/>
  <c r="AB5" i="6"/>
  <c r="AB59" i="6"/>
  <c r="AB17" i="6"/>
  <c r="AB77" i="6"/>
  <c r="AB64" i="6"/>
  <c r="AB62" i="6"/>
  <c r="AB54" i="6"/>
  <c r="AB24" i="6"/>
  <c r="AB81" i="6"/>
  <c r="AB73" i="6"/>
  <c r="AB63" i="6"/>
  <c r="AB72" i="6"/>
  <c r="AB87" i="6"/>
  <c r="AB31" i="6"/>
  <c r="AB27" i="6"/>
  <c r="AB66" i="6"/>
  <c r="AB70" i="6"/>
  <c r="AB65" i="6"/>
  <c r="AB75" i="6"/>
  <c r="AB68" i="6"/>
  <c r="AB23" i="6"/>
  <c r="AB79" i="6"/>
  <c r="AB60" i="6"/>
  <c r="AB85" i="6"/>
  <c r="AB88" i="6"/>
  <c r="AB33" i="6"/>
  <c r="AB35" i="6"/>
  <c r="AB80" i="6"/>
  <c r="AB16" i="6"/>
  <c r="AB28" i="6"/>
  <c r="AB32" i="6"/>
  <c r="AB34" i="6"/>
  <c r="AB4" i="6"/>
  <c r="AB10" i="6"/>
  <c r="AB82" i="6"/>
  <c r="AB36" i="6"/>
  <c r="AB38" i="6"/>
  <c r="AB8" i="6"/>
  <c r="AB46" i="6"/>
  <c r="AB44" i="6"/>
  <c r="AB40" i="6"/>
  <c r="AB14" i="6"/>
  <c r="AB83" i="6"/>
  <c r="AB22" i="6"/>
  <c r="AB42" i="6"/>
  <c r="AB6" i="6"/>
  <c r="AB18" i="6"/>
  <c r="AB50" i="6"/>
  <c r="AB30" i="6"/>
  <c r="AB20" i="6"/>
  <c r="AB25" i="6"/>
  <c r="AB58" i="6"/>
  <c r="AB12" i="6"/>
  <c r="X83" i="6"/>
  <c r="X25" i="6"/>
  <c r="X23" i="6"/>
  <c r="X51" i="6"/>
  <c r="X9" i="6"/>
  <c r="X78" i="6"/>
  <c r="X33" i="6"/>
  <c r="X98" i="6"/>
  <c r="X63" i="6"/>
  <c r="X96" i="6"/>
  <c r="X157" i="6"/>
  <c r="X152" i="6"/>
  <c r="X65" i="6"/>
  <c r="X87" i="6"/>
  <c r="X64" i="6"/>
  <c r="X70" i="6"/>
  <c r="X15" i="6"/>
  <c r="X52" i="6"/>
  <c r="X103" i="6"/>
  <c r="X139" i="6"/>
  <c r="S128" i="6"/>
  <c r="X38" i="6"/>
  <c r="X27" i="6"/>
  <c r="X37" i="6"/>
  <c r="X104" i="6"/>
  <c r="X29" i="6"/>
  <c r="X61" i="6"/>
  <c r="X55" i="6"/>
  <c r="X53" i="6"/>
  <c r="X154" i="6"/>
  <c r="X54" i="6"/>
  <c r="X4" i="6"/>
  <c r="X81" i="6"/>
  <c r="X17" i="6"/>
  <c r="X39" i="6"/>
  <c r="X26" i="6"/>
  <c r="X137" i="6"/>
  <c r="X41" i="6"/>
  <c r="X57" i="6"/>
  <c r="AA62" i="6"/>
  <c r="AA52" i="6"/>
  <c r="AA60" i="6"/>
  <c r="AA48" i="6"/>
  <c r="AA145" i="6"/>
  <c r="AA146" i="6"/>
  <c r="AA112" i="6"/>
  <c r="AA18" i="6"/>
  <c r="AA23" i="6"/>
  <c r="AA56" i="6"/>
  <c r="AA83" i="6"/>
  <c r="AA16" i="6"/>
  <c r="AA54" i="6"/>
  <c r="AA46" i="6"/>
  <c r="AA42" i="6"/>
  <c r="AA38" i="6"/>
  <c r="AA50" i="6"/>
  <c r="AA20" i="6"/>
  <c r="AA4" i="6"/>
  <c r="AA36" i="6"/>
  <c r="AA154" i="6"/>
  <c r="AA82" i="6"/>
  <c r="AA64" i="6"/>
  <c r="AA120" i="6"/>
  <c r="AA34" i="6"/>
  <c r="AA152" i="6"/>
  <c r="AA122" i="6"/>
  <c r="AA6" i="6"/>
  <c r="AA107" i="6"/>
  <c r="AA25" i="6"/>
  <c r="AA68" i="6"/>
  <c r="AA8" i="6"/>
  <c r="AA66" i="6"/>
  <c r="AA114" i="6"/>
  <c r="AA24" i="6"/>
  <c r="AA32" i="6"/>
  <c r="AA80" i="6"/>
  <c r="AA132" i="6"/>
  <c r="AA156" i="6"/>
  <c r="AA140" i="6"/>
  <c r="AA74" i="6"/>
  <c r="AA109" i="6"/>
  <c r="AA123" i="6"/>
  <c r="AA76" i="6"/>
  <c r="AA119" i="6"/>
  <c r="AA116" i="6"/>
  <c r="AA26" i="6"/>
  <c r="AA72" i="6"/>
  <c r="AA78" i="6"/>
  <c r="AA142" i="6"/>
  <c r="AA30" i="6"/>
  <c r="AA134" i="6"/>
  <c r="AA44" i="6"/>
  <c r="AA84" i="6"/>
  <c r="AA149" i="6"/>
  <c r="AA85" i="6"/>
  <c r="AA92" i="6"/>
  <c r="AA61" i="6"/>
  <c r="AA101" i="6"/>
  <c r="AA144" i="6"/>
  <c r="AA91" i="6"/>
  <c r="AA51" i="6"/>
  <c r="AA28" i="6"/>
  <c r="AA89" i="6"/>
  <c r="AA55" i="6"/>
  <c r="AA127" i="6"/>
  <c r="AA58" i="6"/>
  <c r="AA70" i="6"/>
  <c r="AA86" i="6"/>
  <c r="AA11" i="6"/>
  <c r="AC11" i="6" s="1"/>
  <c r="AA57" i="6"/>
  <c r="AA59" i="6"/>
  <c r="AA49" i="6"/>
  <c r="AA9" i="6"/>
  <c r="AA71" i="6"/>
  <c r="AA90" i="6"/>
  <c r="AA95" i="6"/>
  <c r="AA17" i="6"/>
  <c r="AA53" i="6"/>
  <c r="AA69" i="6"/>
  <c r="AA98" i="6"/>
  <c r="AA96" i="6"/>
  <c r="AA150" i="6"/>
  <c r="AA40" i="6"/>
  <c r="AA118" i="6"/>
  <c r="AA19" i="6"/>
  <c r="AA139" i="6"/>
  <c r="AA5" i="6"/>
  <c r="AA124" i="6"/>
  <c r="AA141" i="6"/>
  <c r="AA21" i="6"/>
  <c r="AA65" i="6"/>
  <c r="AA153" i="6"/>
  <c r="AA117" i="6"/>
  <c r="AA97" i="6"/>
  <c r="AA15" i="6"/>
  <c r="AA63" i="6"/>
  <c r="AA151" i="6"/>
  <c r="AA12" i="6"/>
  <c r="AA14" i="6"/>
  <c r="AA143" i="6"/>
  <c r="AA125" i="6"/>
  <c r="AA3" i="6"/>
  <c r="AA163" i="6" s="1"/>
  <c r="AA164" i="6" s="1"/>
  <c r="AA147" i="6"/>
  <c r="AA7" i="6"/>
  <c r="AA100" i="6"/>
  <c r="AA157" i="6"/>
  <c r="AA165" i="6" s="1"/>
  <c r="AA166" i="6" s="1"/>
  <c r="AA87" i="6"/>
  <c r="AA111" i="6"/>
  <c r="AA115" i="6"/>
  <c r="AA121" i="6"/>
  <c r="AA88" i="6"/>
  <c r="AA148" i="6"/>
  <c r="AA67" i="6"/>
  <c r="AA93" i="6"/>
  <c r="AA155" i="6"/>
  <c r="AA113" i="6"/>
  <c r="AA22" i="6"/>
  <c r="AA10" i="6"/>
  <c r="AA13" i="6"/>
  <c r="AA94" i="6"/>
  <c r="AA102" i="6"/>
  <c r="AA99" i="6"/>
  <c r="AA47" i="6"/>
  <c r="AA27" i="6"/>
  <c r="AA81" i="6"/>
  <c r="AA39" i="6"/>
  <c r="AA31" i="6"/>
  <c r="AA41" i="6"/>
  <c r="AA73" i="6"/>
  <c r="AA103" i="6"/>
  <c r="AA138" i="6"/>
  <c r="AA75" i="6"/>
  <c r="AA126" i="6"/>
  <c r="AA110" i="6"/>
  <c r="AA45" i="6"/>
  <c r="AA131" i="6"/>
  <c r="AA136" i="6"/>
  <c r="AA37" i="6"/>
  <c r="AA128" i="6"/>
  <c r="AA105" i="6"/>
  <c r="AA130" i="6"/>
  <c r="AA33" i="6"/>
  <c r="AA77" i="6"/>
  <c r="AA135" i="6"/>
  <c r="AA29" i="6"/>
  <c r="AA104" i="6"/>
  <c r="AA133" i="6"/>
  <c r="AA137" i="6"/>
  <c r="AA129" i="6"/>
  <c r="AA43" i="6"/>
  <c r="AA106" i="6"/>
  <c r="AA79" i="6"/>
  <c r="AA108" i="6"/>
  <c r="AA35" i="6"/>
  <c r="X73" i="6"/>
  <c r="X77" i="6"/>
  <c r="X3" i="6"/>
  <c r="W160" i="6"/>
  <c r="X21" i="6"/>
  <c r="X56" i="6"/>
  <c r="V160" i="6"/>
  <c r="X47" i="6"/>
  <c r="X69" i="6"/>
  <c r="X88" i="6"/>
  <c r="X117" i="6"/>
  <c r="AA37" i="1"/>
  <c r="AA43" i="1"/>
  <c r="AA30" i="1"/>
  <c r="AA17" i="1"/>
  <c r="AA27" i="1"/>
  <c r="AA26" i="1"/>
  <c r="AA73" i="1"/>
  <c r="AA18" i="1"/>
  <c r="AA87" i="1"/>
  <c r="AA96" i="1"/>
  <c r="AA57" i="1"/>
  <c r="AA122" i="1"/>
  <c r="AA67" i="1"/>
  <c r="AA52" i="1"/>
  <c r="AA142" i="1"/>
  <c r="AA20" i="1"/>
  <c r="AA152" i="1"/>
  <c r="AA31" i="1"/>
  <c r="AA117" i="1"/>
  <c r="AA89" i="1"/>
  <c r="AA118" i="1"/>
  <c r="AA6" i="1"/>
  <c r="AA70" i="1"/>
  <c r="AA7" i="1"/>
  <c r="AA139" i="1"/>
  <c r="AA42" i="1"/>
  <c r="AA101" i="1"/>
  <c r="AA74" i="1"/>
  <c r="AA106" i="1"/>
  <c r="AA103" i="1"/>
  <c r="AA115" i="1"/>
  <c r="AA107" i="1"/>
  <c r="AA44" i="1"/>
  <c r="AA91" i="1"/>
  <c r="AA56" i="1"/>
  <c r="AA136" i="1"/>
  <c r="AA148" i="1"/>
  <c r="AA14" i="1"/>
  <c r="AA39" i="1"/>
  <c r="AA71" i="1"/>
  <c r="AA84" i="1"/>
  <c r="AA85" i="1"/>
  <c r="AA61" i="1"/>
  <c r="AA155" i="1"/>
  <c r="AA150" i="1"/>
  <c r="AA151" i="1"/>
  <c r="AA116" i="1"/>
  <c r="AA3" i="1"/>
  <c r="AA131" i="1"/>
  <c r="AA13" i="1"/>
  <c r="AA41" i="1"/>
  <c r="AA55" i="1"/>
  <c r="AA105" i="1"/>
  <c r="AA92" i="1"/>
  <c r="AA112" i="1"/>
  <c r="AA154" i="1"/>
  <c r="AA128" i="1"/>
  <c r="AA135" i="1"/>
  <c r="AA59" i="1"/>
  <c r="AA48" i="1"/>
  <c r="AA109" i="1"/>
  <c r="AA49" i="1"/>
  <c r="AA9" i="1"/>
  <c r="AA110" i="1"/>
  <c r="AA65" i="1"/>
  <c r="AA15" i="1"/>
  <c r="AA120" i="1"/>
  <c r="AA53" i="1"/>
  <c r="AA93" i="1"/>
  <c r="AA4" i="1"/>
  <c r="AA90" i="1"/>
  <c r="AA146" i="1"/>
  <c r="AA129" i="1"/>
  <c r="AA88" i="1"/>
  <c r="AA22" i="1"/>
  <c r="AA54" i="1"/>
  <c r="AA63" i="1"/>
  <c r="AA25" i="1"/>
  <c r="AA35" i="1"/>
  <c r="AA11" i="1"/>
  <c r="AA130" i="1"/>
  <c r="AA126" i="1"/>
  <c r="AA5" i="1"/>
  <c r="AA81" i="1"/>
  <c r="AA78" i="1"/>
  <c r="AA66" i="1"/>
  <c r="AA98" i="1"/>
  <c r="AA50" i="1"/>
  <c r="AA125" i="1"/>
  <c r="AA119" i="1"/>
  <c r="AA32" i="1"/>
  <c r="AA94" i="1"/>
  <c r="AA58" i="1"/>
  <c r="AA10" i="1"/>
  <c r="AA40" i="1"/>
  <c r="AA108" i="1"/>
  <c r="AA100" i="1"/>
  <c r="AA72" i="1"/>
  <c r="AA64" i="1"/>
  <c r="AA62" i="1"/>
  <c r="AA114" i="1"/>
  <c r="AA82" i="1"/>
  <c r="AA8" i="1"/>
  <c r="AA133" i="1"/>
  <c r="AA137" i="1"/>
  <c r="AA127" i="1"/>
  <c r="AA69" i="1"/>
  <c r="AA147" i="1"/>
  <c r="AA134" i="1"/>
  <c r="AA45" i="1"/>
  <c r="AA79" i="1"/>
  <c r="AA16" i="1"/>
  <c r="AA83" i="1"/>
  <c r="AA121" i="1"/>
  <c r="AA99" i="1"/>
  <c r="AA19" i="1"/>
  <c r="AA113" i="1"/>
  <c r="AA124" i="1"/>
  <c r="AA157" i="1"/>
  <c r="AA165" i="1" s="1"/>
  <c r="AA166" i="1" s="1"/>
  <c r="AA38" i="1"/>
  <c r="AA29" i="1"/>
  <c r="AA36" i="1"/>
  <c r="AA76" i="1"/>
  <c r="AA77" i="1"/>
  <c r="AA149" i="1"/>
  <c r="AA138" i="1"/>
  <c r="AA33" i="1"/>
  <c r="AA95" i="1"/>
  <c r="AA60" i="1"/>
  <c r="AA145" i="1"/>
  <c r="AA102" i="1"/>
  <c r="AA86" i="1"/>
  <c r="AA24" i="1"/>
  <c r="AA34" i="1"/>
  <c r="AA104" i="1"/>
  <c r="AA111" i="1"/>
  <c r="AA97" i="1"/>
  <c r="AA75" i="1"/>
  <c r="AA144" i="1"/>
  <c r="AA47" i="1"/>
  <c r="AA143" i="1"/>
  <c r="AA80" i="1"/>
  <c r="AA46" i="1"/>
  <c r="AA12" i="1"/>
  <c r="AA132" i="1"/>
  <c r="AA141" i="1"/>
  <c r="AA51" i="1"/>
  <c r="AA28" i="1"/>
  <c r="AA153" i="1"/>
  <c r="AA140" i="1"/>
  <c r="AA21" i="1"/>
  <c r="AA68" i="1"/>
  <c r="AA23" i="1"/>
  <c r="AA156" i="1"/>
  <c r="AA123" i="1"/>
  <c r="AB5" i="1"/>
  <c r="AB29" i="1"/>
  <c r="AB62" i="1"/>
  <c r="AB31" i="1"/>
  <c r="X50" i="1"/>
  <c r="X16" i="1"/>
  <c r="S36" i="3"/>
  <c r="M161" i="1"/>
  <c r="B41" i="5"/>
  <c r="B42" i="5" s="1"/>
  <c r="M166" i="1"/>
  <c r="C5" i="5"/>
  <c r="C40" i="5"/>
  <c r="S122" i="1"/>
  <c r="N160" i="1"/>
  <c r="S7" i="1"/>
  <c r="O11" i="3"/>
  <c r="AB50" i="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65" i="1" s="1"/>
  <c r="W166" i="1" s="1"/>
  <c r="W136" i="1"/>
  <c r="X136" i="1" s="1"/>
  <c r="W87" i="1"/>
  <c r="W21" i="1"/>
  <c r="X21" i="1" s="1"/>
  <c r="W97" i="1"/>
  <c r="X62" i="1"/>
  <c r="W142" i="1"/>
  <c r="W155" i="1"/>
  <c r="X155" i="1" s="1"/>
  <c r="W78" i="1"/>
  <c r="X78" i="1" s="1"/>
  <c r="W47" i="1"/>
  <c r="W149" i="1"/>
  <c r="W84" i="1"/>
  <c r="X84" i="1" s="1"/>
  <c r="W156" i="1"/>
  <c r="W102" i="1"/>
  <c r="W54" i="1"/>
  <c r="W134" i="1"/>
  <c r="W75" i="1"/>
  <c r="W37" i="1"/>
  <c r="X37" i="1" s="1"/>
  <c r="W117" i="1"/>
  <c r="W58" i="1"/>
  <c r="W13" i="1"/>
  <c r="R9" i="3"/>
  <c r="S10" i="3"/>
  <c r="O10" i="3"/>
  <c r="AB13" i="1" s="1"/>
  <c r="S9" i="3"/>
  <c r="R10" i="3" s="1"/>
  <c r="AC86" i="6" l="1"/>
  <c r="V161" i="6"/>
  <c r="D45" i="5"/>
  <c r="Q162" i="6"/>
  <c r="C10" i="5"/>
  <c r="AC45" i="6"/>
  <c r="AC81" i="6"/>
  <c r="AC47" i="6"/>
  <c r="AA160" i="1"/>
  <c r="AA161" i="1" s="1"/>
  <c r="AA162" i="1" s="1"/>
  <c r="AA163" i="1"/>
  <c r="AA164" i="1" s="1"/>
  <c r="AC9" i="6"/>
  <c r="AB164" i="6"/>
  <c r="R161" i="6"/>
  <c r="C46" i="5"/>
  <c r="C47" i="5" s="1"/>
  <c r="B11" i="5"/>
  <c r="B12" i="5" s="1"/>
  <c r="M162" i="6"/>
  <c r="B6" i="5"/>
  <c r="B7" i="5" s="1"/>
  <c r="M162" i="1"/>
  <c r="W161" i="6"/>
  <c r="D46" i="5"/>
  <c r="R166" i="6"/>
  <c r="X3" i="1"/>
  <c r="W163" i="1"/>
  <c r="W164" i="1" s="1"/>
  <c r="W160" i="1"/>
  <c r="W161" i="1" s="1"/>
  <c r="W162" i="1" s="1"/>
  <c r="AC72" i="6"/>
  <c r="AC51" i="6"/>
  <c r="AC67" i="6"/>
  <c r="AC65" i="6"/>
  <c r="AC59" i="6"/>
  <c r="AC54" i="6"/>
  <c r="AC37" i="6"/>
  <c r="AC55" i="6"/>
  <c r="AC57" i="6"/>
  <c r="S160" i="6"/>
  <c r="AC48" i="6"/>
  <c r="AC23" i="6"/>
  <c r="AC26" i="6"/>
  <c r="AF146" i="6"/>
  <c r="AI146" i="6" s="1"/>
  <c r="AF145" i="6"/>
  <c r="AI145" i="6" s="1"/>
  <c r="AF62" i="6"/>
  <c r="AF48" i="6"/>
  <c r="AI48" i="6" s="1"/>
  <c r="AF60" i="6"/>
  <c r="AI60" i="6" s="1"/>
  <c r="AF56" i="6"/>
  <c r="AI56" i="6" s="1"/>
  <c r="AF52" i="6"/>
  <c r="AI52" i="6" s="1"/>
  <c r="AF36" i="6"/>
  <c r="AI36" i="6" s="1"/>
  <c r="AF50" i="6"/>
  <c r="AI50" i="6" s="1"/>
  <c r="AF83" i="6"/>
  <c r="AI83" i="6" s="1"/>
  <c r="AF4" i="6"/>
  <c r="AF16" i="6"/>
  <c r="AI16" i="6" s="1"/>
  <c r="AF42" i="6"/>
  <c r="AI42" i="6" s="1"/>
  <c r="AF154" i="6"/>
  <c r="AI154" i="6" s="1"/>
  <c r="AF38" i="6"/>
  <c r="AF18" i="6"/>
  <c r="AI18" i="6" s="1"/>
  <c r="AF20" i="6"/>
  <c r="AI20" i="6" s="1"/>
  <c r="AF23" i="6"/>
  <c r="AI23" i="6" s="1"/>
  <c r="AF46" i="6"/>
  <c r="AF112" i="6"/>
  <c r="AI112" i="6" s="1"/>
  <c r="AF82" i="6"/>
  <c r="AI82" i="6" s="1"/>
  <c r="AF54" i="6"/>
  <c r="AI54" i="6" s="1"/>
  <c r="AF26" i="6"/>
  <c r="AF76" i="6"/>
  <c r="AI76" i="6" s="1"/>
  <c r="AF74" i="6"/>
  <c r="AI74" i="6" s="1"/>
  <c r="AF68" i="6"/>
  <c r="AI68" i="6" s="1"/>
  <c r="AF107" i="6"/>
  <c r="AF30" i="6"/>
  <c r="AI30" i="6" s="1"/>
  <c r="AF140" i="6"/>
  <c r="AF122" i="6"/>
  <c r="AI122" i="6" s="1"/>
  <c r="AF34" i="6"/>
  <c r="AF119" i="6"/>
  <c r="AI119" i="6" s="1"/>
  <c r="AF123" i="6"/>
  <c r="AI123" i="6" s="1"/>
  <c r="AF116" i="6"/>
  <c r="AF152" i="6"/>
  <c r="AF120" i="6"/>
  <c r="AI120" i="6" s="1"/>
  <c r="AF64" i="6"/>
  <c r="AI64" i="6" s="1"/>
  <c r="AF80" i="6"/>
  <c r="AI80" i="6" s="1"/>
  <c r="AF114" i="6"/>
  <c r="AI114" i="6" s="1"/>
  <c r="AF6" i="6"/>
  <c r="AI6" i="6" s="1"/>
  <c r="AF156" i="6"/>
  <c r="AI156" i="6" s="1"/>
  <c r="AF24" i="6"/>
  <c r="AI24" i="6" s="1"/>
  <c r="AF32" i="6"/>
  <c r="AF66" i="6"/>
  <c r="AI66" i="6" s="1"/>
  <c r="AF109" i="6"/>
  <c r="AI109" i="6" s="1"/>
  <c r="AF78" i="6"/>
  <c r="AI78" i="6" s="1"/>
  <c r="AF142" i="6"/>
  <c r="AI142" i="6" s="1"/>
  <c r="AF8" i="6"/>
  <c r="AI8" i="6" s="1"/>
  <c r="AF72" i="6"/>
  <c r="AF132" i="6"/>
  <c r="AI132" i="6" s="1"/>
  <c r="AF25" i="6"/>
  <c r="AF121" i="6"/>
  <c r="AI121" i="6" s="1"/>
  <c r="AF157" i="6"/>
  <c r="AF10" i="6"/>
  <c r="AI10" i="6" s="1"/>
  <c r="AF111" i="6"/>
  <c r="AF155" i="6"/>
  <c r="AF17" i="6"/>
  <c r="AI17" i="6" s="1"/>
  <c r="AF11" i="6"/>
  <c r="AI11" i="6" s="1"/>
  <c r="AF55" i="6"/>
  <c r="AF91" i="6"/>
  <c r="AI91" i="6" s="1"/>
  <c r="AF149" i="6"/>
  <c r="AI149" i="6" s="1"/>
  <c r="AF93" i="6"/>
  <c r="AI93" i="6" s="1"/>
  <c r="AF22" i="6"/>
  <c r="AI22" i="6" s="1"/>
  <c r="AF117" i="6"/>
  <c r="AI117" i="6" s="1"/>
  <c r="AF5" i="6"/>
  <c r="AI5" i="6" s="1"/>
  <c r="AF40" i="6"/>
  <c r="AI40" i="6" s="1"/>
  <c r="AF9" i="6"/>
  <c r="AF95" i="6"/>
  <c r="AI95" i="6" s="1"/>
  <c r="AF86" i="6"/>
  <c r="AF89" i="6"/>
  <c r="AI89" i="6" s="1"/>
  <c r="AF144" i="6"/>
  <c r="AI144" i="6" s="1"/>
  <c r="AF84" i="6"/>
  <c r="AF58" i="6"/>
  <c r="AI58" i="6" s="1"/>
  <c r="AF61" i="6"/>
  <c r="AF153" i="6"/>
  <c r="AF139" i="6"/>
  <c r="AI139" i="6" s="1"/>
  <c r="AF143" i="6"/>
  <c r="AF87" i="6"/>
  <c r="AI87" i="6" s="1"/>
  <c r="AF141" i="6"/>
  <c r="AI141" i="6" s="1"/>
  <c r="AF69" i="6"/>
  <c r="AF113" i="6"/>
  <c r="AI113" i="6" s="1"/>
  <c r="AF71" i="6"/>
  <c r="AI71" i="6" s="1"/>
  <c r="AF100" i="6"/>
  <c r="AF67" i="6"/>
  <c r="AI67" i="6" s="1"/>
  <c r="AF19" i="6"/>
  <c r="AF14" i="6"/>
  <c r="AI14" i="6" s="1"/>
  <c r="AF124" i="6"/>
  <c r="AI124" i="6" s="1"/>
  <c r="AF101" i="6"/>
  <c r="AI101" i="6" s="1"/>
  <c r="AF44" i="6"/>
  <c r="AI44" i="6" s="1"/>
  <c r="AF7" i="6"/>
  <c r="AI7" i="6" s="1"/>
  <c r="AF150" i="6"/>
  <c r="AI150" i="6" s="1"/>
  <c r="AF12" i="6"/>
  <c r="AI12" i="6" s="1"/>
  <c r="AF57" i="6"/>
  <c r="AI57" i="6" s="1"/>
  <c r="AF92" i="6"/>
  <c r="AI92" i="6" s="1"/>
  <c r="AF147" i="6"/>
  <c r="AI147" i="6" s="1"/>
  <c r="AF151" i="6"/>
  <c r="AI151" i="6" s="1"/>
  <c r="AF65" i="6"/>
  <c r="AI65" i="6" s="1"/>
  <c r="AF90" i="6"/>
  <c r="AF70" i="6"/>
  <c r="AI70" i="6" s="1"/>
  <c r="AF94" i="6"/>
  <c r="AF3" i="6"/>
  <c r="AF148" i="6"/>
  <c r="AI148" i="6" s="1"/>
  <c r="AF134" i="6"/>
  <c r="AF125" i="6"/>
  <c r="AI125" i="6" s="1"/>
  <c r="AF15" i="6"/>
  <c r="AI15" i="6" s="1"/>
  <c r="AF21" i="6"/>
  <c r="AI21" i="6" s="1"/>
  <c r="AF96" i="6"/>
  <c r="AF63" i="6"/>
  <c r="AI63" i="6" s="1"/>
  <c r="AF49" i="6"/>
  <c r="AF28" i="6"/>
  <c r="AI28" i="6" s="1"/>
  <c r="AF85" i="6"/>
  <c r="AF99" i="6"/>
  <c r="AI99" i="6" s="1"/>
  <c r="AF13" i="6"/>
  <c r="AI13" i="6" s="1"/>
  <c r="AF88" i="6"/>
  <c r="AI88" i="6" s="1"/>
  <c r="AF102" i="6"/>
  <c r="AI102" i="6" s="1"/>
  <c r="AF97" i="6"/>
  <c r="AI97" i="6" s="1"/>
  <c r="AF115" i="6"/>
  <c r="AI115" i="6" s="1"/>
  <c r="AF98" i="6"/>
  <c r="AF53" i="6"/>
  <c r="AF118" i="6"/>
  <c r="AI118" i="6" s="1"/>
  <c r="AF127" i="6"/>
  <c r="AI127" i="6" s="1"/>
  <c r="AF51" i="6"/>
  <c r="AI51" i="6" s="1"/>
  <c r="AF59" i="6"/>
  <c r="AF31" i="6"/>
  <c r="AI31" i="6" s="1"/>
  <c r="AF79" i="6"/>
  <c r="AI79" i="6" s="1"/>
  <c r="AF131" i="6"/>
  <c r="AI131" i="6" s="1"/>
  <c r="AF75" i="6"/>
  <c r="AF39" i="6"/>
  <c r="AF27" i="6"/>
  <c r="AI27" i="6" s="1"/>
  <c r="AF43" i="6"/>
  <c r="AI43" i="6" s="1"/>
  <c r="AF29" i="6"/>
  <c r="AI29" i="6" s="1"/>
  <c r="AF77" i="6"/>
  <c r="AI77" i="6" s="1"/>
  <c r="AF108" i="6"/>
  <c r="AF106" i="6"/>
  <c r="AF129" i="6"/>
  <c r="AI129" i="6" s="1"/>
  <c r="AF130" i="6"/>
  <c r="AF105" i="6"/>
  <c r="AI105" i="6" s="1"/>
  <c r="AF73" i="6"/>
  <c r="AI73" i="6" s="1"/>
  <c r="AF47" i="6"/>
  <c r="AF135" i="6"/>
  <c r="AI135" i="6" s="1"/>
  <c r="AF138" i="6"/>
  <c r="AI138" i="6" s="1"/>
  <c r="AF137" i="6"/>
  <c r="AF104" i="6"/>
  <c r="AF128" i="6"/>
  <c r="AF33" i="6"/>
  <c r="AI33" i="6" s="1"/>
  <c r="AF37" i="6"/>
  <c r="AI37" i="6" s="1"/>
  <c r="AF41" i="6"/>
  <c r="AF133" i="6"/>
  <c r="AI133" i="6" s="1"/>
  <c r="AF103" i="6"/>
  <c r="AI103" i="6" s="1"/>
  <c r="AF35" i="6"/>
  <c r="AI35" i="6" s="1"/>
  <c r="AF136" i="6"/>
  <c r="AI136" i="6" s="1"/>
  <c r="AF45" i="6"/>
  <c r="AF126" i="6"/>
  <c r="AI126" i="6" s="1"/>
  <c r="AF81" i="6"/>
  <c r="AI81" i="6" s="1"/>
  <c r="AF110" i="6"/>
  <c r="AI110" i="6" s="1"/>
  <c r="X160" i="6"/>
  <c r="AI4" i="6"/>
  <c r="AC25" i="6"/>
  <c r="AC22" i="6"/>
  <c r="AB111" i="6"/>
  <c r="AC10" i="6"/>
  <c r="AC35" i="6"/>
  <c r="AB150" i="6"/>
  <c r="AB102" i="6"/>
  <c r="AB105" i="6"/>
  <c r="AB103" i="6"/>
  <c r="AC63" i="6"/>
  <c r="AB137" i="6"/>
  <c r="AC17" i="6"/>
  <c r="AB106" i="6"/>
  <c r="AB108" i="6"/>
  <c r="AC108" i="6" s="1"/>
  <c r="AB135" i="6"/>
  <c r="AB98" i="6"/>
  <c r="AC74" i="6"/>
  <c r="AB140" i="6"/>
  <c r="AC140" i="6" s="1"/>
  <c r="AI75" i="6"/>
  <c r="AI55" i="6"/>
  <c r="AC20" i="6"/>
  <c r="AB151" i="6"/>
  <c r="AC46" i="6"/>
  <c r="AC4" i="6"/>
  <c r="AB133" i="6"/>
  <c r="AB118" i="6"/>
  <c r="AC79" i="6"/>
  <c r="AC70" i="6"/>
  <c r="AB101" i="6"/>
  <c r="AB124" i="6"/>
  <c r="AC64" i="6"/>
  <c r="AB128" i="6"/>
  <c r="AC128" i="6" s="1"/>
  <c r="AC15" i="6"/>
  <c r="AC19" i="6"/>
  <c r="AC61" i="6"/>
  <c r="AB154" i="6"/>
  <c r="AC154" i="6" s="1"/>
  <c r="AC52" i="6"/>
  <c r="AG134" i="6"/>
  <c r="AG140" i="6"/>
  <c r="AG152" i="6"/>
  <c r="AG136" i="6"/>
  <c r="AG104" i="6"/>
  <c r="AG154" i="6"/>
  <c r="AG94" i="6"/>
  <c r="AG86" i="6"/>
  <c r="AJ86" i="6" s="1"/>
  <c r="AG98" i="6"/>
  <c r="AG56" i="6"/>
  <c r="AG57" i="6"/>
  <c r="AJ57" i="6" s="1"/>
  <c r="AG67" i="6"/>
  <c r="AJ67" i="6" s="1"/>
  <c r="AG135" i="6"/>
  <c r="AG74" i="6"/>
  <c r="AG90" i="6"/>
  <c r="AG52" i="6"/>
  <c r="AG100" i="6"/>
  <c r="AG155" i="6"/>
  <c r="AG84" i="6"/>
  <c r="AJ84" i="6" s="1"/>
  <c r="AG61" i="6"/>
  <c r="AJ61" i="6" s="1"/>
  <c r="AG139" i="6"/>
  <c r="AG156" i="6"/>
  <c r="AG53" i="6"/>
  <c r="AJ53" i="6" s="1"/>
  <c r="AG69" i="6"/>
  <c r="AJ69" i="6" s="1"/>
  <c r="AG92" i="6"/>
  <c r="AG48" i="6"/>
  <c r="AG55" i="6"/>
  <c r="AJ55" i="6" s="1"/>
  <c r="AG59" i="6"/>
  <c r="AG130" i="6"/>
  <c r="AG157" i="6"/>
  <c r="AG165" i="6" s="1"/>
  <c r="AG128" i="6"/>
  <c r="AG9" i="6"/>
  <c r="AG41" i="6"/>
  <c r="AJ41" i="6" s="1"/>
  <c r="AG47" i="6"/>
  <c r="AJ47" i="6" s="1"/>
  <c r="AG49" i="6"/>
  <c r="AJ49" i="6" s="1"/>
  <c r="AG121" i="6"/>
  <c r="AG39" i="6"/>
  <c r="AJ39" i="6" s="1"/>
  <c r="AG71" i="6"/>
  <c r="AJ71" i="6" s="1"/>
  <c r="AG19" i="6"/>
  <c r="AJ19" i="6" s="1"/>
  <c r="AG11" i="6"/>
  <c r="AJ11" i="6" s="1"/>
  <c r="AG141" i="6"/>
  <c r="AG123" i="6"/>
  <c r="AG45" i="6"/>
  <c r="AJ45" i="6" s="1"/>
  <c r="AG115" i="6"/>
  <c r="AG106" i="6"/>
  <c r="AG76" i="6"/>
  <c r="AG3" i="6"/>
  <c r="AG163" i="6" s="1"/>
  <c r="AG29" i="6"/>
  <c r="AJ29" i="6" s="1"/>
  <c r="AG108" i="6"/>
  <c r="AG51" i="6"/>
  <c r="AJ51" i="6" s="1"/>
  <c r="AG119" i="6"/>
  <c r="AG43" i="6"/>
  <c r="AJ43" i="6" s="1"/>
  <c r="AG15" i="6"/>
  <c r="AG7" i="6"/>
  <c r="AG26" i="6"/>
  <c r="AJ26" i="6" s="1"/>
  <c r="AG21" i="6"/>
  <c r="AG13" i="6"/>
  <c r="AJ13" i="6" s="1"/>
  <c r="AG146" i="6"/>
  <c r="AG37" i="6"/>
  <c r="AJ37" i="6" s="1"/>
  <c r="AG117" i="6"/>
  <c r="AG17" i="6"/>
  <c r="AG132" i="6"/>
  <c r="AH132" i="6" s="1"/>
  <c r="AG78" i="6"/>
  <c r="AG113" i="6"/>
  <c r="AG5" i="6"/>
  <c r="AG62" i="6"/>
  <c r="AH62" i="6" s="1"/>
  <c r="AG120" i="6"/>
  <c r="AG85" i="6"/>
  <c r="AJ85" i="6" s="1"/>
  <c r="AG60" i="6"/>
  <c r="AJ60" i="6" s="1"/>
  <c r="AG72" i="6"/>
  <c r="AJ72" i="6" s="1"/>
  <c r="AG124" i="6"/>
  <c r="AH124" i="6" s="1"/>
  <c r="AG54" i="6"/>
  <c r="AJ54" i="6" s="1"/>
  <c r="AG95" i="6"/>
  <c r="AG35" i="6"/>
  <c r="AJ35" i="6" s="1"/>
  <c r="AG127" i="6"/>
  <c r="AG65" i="6"/>
  <c r="AJ65" i="6" s="1"/>
  <c r="AG73" i="6"/>
  <c r="AJ73" i="6" s="1"/>
  <c r="AG97" i="6"/>
  <c r="AG102" i="6"/>
  <c r="AH102" i="6" s="1"/>
  <c r="AG105" i="6"/>
  <c r="AG70" i="6"/>
  <c r="AG93" i="6"/>
  <c r="AG133" i="6"/>
  <c r="AG64" i="6"/>
  <c r="AG89" i="6"/>
  <c r="AG122" i="6"/>
  <c r="AG23" i="6"/>
  <c r="AG148" i="6"/>
  <c r="AG147" i="6"/>
  <c r="AG137" i="6"/>
  <c r="AG81" i="6"/>
  <c r="AG77" i="6"/>
  <c r="AJ77" i="6" s="1"/>
  <c r="AG143" i="6"/>
  <c r="AG33" i="6"/>
  <c r="AJ33" i="6" s="1"/>
  <c r="AG153" i="6"/>
  <c r="AH153" i="6" s="1"/>
  <c r="AG114" i="6"/>
  <c r="AG68" i="6"/>
  <c r="AG103" i="6"/>
  <c r="AG101" i="6"/>
  <c r="AG63" i="6"/>
  <c r="AJ63" i="6" s="1"/>
  <c r="AG125" i="6"/>
  <c r="AG144" i="6"/>
  <c r="AH144" i="6" s="1"/>
  <c r="AG126" i="6"/>
  <c r="AG88" i="6"/>
  <c r="AJ88" i="6" s="1"/>
  <c r="AG112" i="6"/>
  <c r="AG150" i="6"/>
  <c r="AH150" i="6" s="1"/>
  <c r="AG99" i="6"/>
  <c r="AG66" i="6"/>
  <c r="AG138" i="6"/>
  <c r="AG31" i="6"/>
  <c r="AJ31" i="6" s="1"/>
  <c r="AG79" i="6"/>
  <c r="AJ79" i="6" s="1"/>
  <c r="AG118" i="6"/>
  <c r="AG110" i="6"/>
  <c r="AG75" i="6"/>
  <c r="AJ75" i="6" s="1"/>
  <c r="AG27" i="6"/>
  <c r="AG91" i="6"/>
  <c r="AG96" i="6"/>
  <c r="AG116" i="6"/>
  <c r="AH116" i="6" s="1"/>
  <c r="AG145" i="6"/>
  <c r="AG87" i="6"/>
  <c r="AG24" i="6"/>
  <c r="AG16" i="6"/>
  <c r="AG50" i="6"/>
  <c r="AG18" i="6"/>
  <c r="AG107" i="6"/>
  <c r="AG46" i="6"/>
  <c r="AH46" i="6" s="1"/>
  <c r="AG80" i="6"/>
  <c r="AG151" i="6"/>
  <c r="AG109" i="6"/>
  <c r="AG131" i="6"/>
  <c r="AG12" i="6"/>
  <c r="AG6" i="6"/>
  <c r="AG83" i="6"/>
  <c r="AG40" i="6"/>
  <c r="AG4" i="6"/>
  <c r="AG34" i="6"/>
  <c r="AJ34" i="6" s="1"/>
  <c r="AG58" i="6"/>
  <c r="AG142" i="6"/>
  <c r="AH142" i="6" s="1"/>
  <c r="AG14" i="6"/>
  <c r="AG149" i="6"/>
  <c r="AG10" i="6"/>
  <c r="AG32" i="6"/>
  <c r="AG30" i="6"/>
  <c r="AG25" i="6"/>
  <c r="AG42" i="6"/>
  <c r="AJ42" i="6" s="1"/>
  <c r="AG129" i="6"/>
  <c r="AG36" i="6"/>
  <c r="AJ36" i="6" s="1"/>
  <c r="AG28" i="6"/>
  <c r="AJ28" i="6" s="1"/>
  <c r="AG44" i="6"/>
  <c r="AG8" i="6"/>
  <c r="AG20" i="6"/>
  <c r="AG22" i="6"/>
  <c r="AG111" i="6"/>
  <c r="AG38" i="6"/>
  <c r="AG82" i="6"/>
  <c r="AJ82" i="6" s="1"/>
  <c r="AI111" i="6"/>
  <c r="AC135" i="6"/>
  <c r="AC49" i="6"/>
  <c r="AI34" i="6"/>
  <c r="AI62" i="6"/>
  <c r="AI152" i="6"/>
  <c r="AC30" i="6"/>
  <c r="AC83" i="6"/>
  <c r="AC8" i="6"/>
  <c r="AC34" i="6"/>
  <c r="AB125" i="6"/>
  <c r="AB96" i="6"/>
  <c r="AB116" i="6"/>
  <c r="AB148" i="6"/>
  <c r="AB114" i="6"/>
  <c r="AC73" i="6"/>
  <c r="AC77" i="6"/>
  <c r="AC5" i="6"/>
  <c r="AB119" i="6"/>
  <c r="AC21" i="6"/>
  <c r="AB115" i="6"/>
  <c r="AB113" i="6"/>
  <c r="AC53" i="6"/>
  <c r="AB104" i="6"/>
  <c r="AC104" i="6" s="1"/>
  <c r="AB134" i="6"/>
  <c r="AC69" i="6"/>
  <c r="AC85" i="6"/>
  <c r="AI85" i="6"/>
  <c r="AI38" i="6"/>
  <c r="AC50" i="6"/>
  <c r="AC14" i="6"/>
  <c r="AC38" i="6"/>
  <c r="AC32" i="6"/>
  <c r="AB91" i="6"/>
  <c r="AC88" i="6"/>
  <c r="AB112" i="6"/>
  <c r="AC66" i="6"/>
  <c r="AB110" i="6"/>
  <c r="AC110" i="6" s="1"/>
  <c r="AB138" i="6"/>
  <c r="AC76" i="6"/>
  <c r="AB121" i="6"/>
  <c r="AC13" i="6"/>
  <c r="AB156" i="6"/>
  <c r="AB155" i="6"/>
  <c r="AB92" i="6"/>
  <c r="AI9" i="6"/>
  <c r="AI26" i="6"/>
  <c r="AC43" i="6"/>
  <c r="AC39" i="6"/>
  <c r="AC3" i="6"/>
  <c r="AA160" i="6"/>
  <c r="AI53" i="6"/>
  <c r="AK53" i="6" s="1"/>
  <c r="AB142" i="6"/>
  <c r="AB107" i="6"/>
  <c r="AC36" i="6"/>
  <c r="AC28" i="6"/>
  <c r="AB120" i="6"/>
  <c r="AC27" i="6"/>
  <c r="AB93" i="6"/>
  <c r="AC24" i="6"/>
  <c r="AB95" i="6"/>
  <c r="AB141" i="6"/>
  <c r="AJ141" i="6" s="1"/>
  <c r="AB132" i="6"/>
  <c r="AC71" i="6"/>
  <c r="AB139" i="6"/>
  <c r="AI59" i="6"/>
  <c r="AC84" i="6"/>
  <c r="AI116" i="6"/>
  <c r="AI25" i="6"/>
  <c r="AI46" i="6"/>
  <c r="AC18" i="6"/>
  <c r="AC40" i="6"/>
  <c r="AB129" i="6"/>
  <c r="AC16" i="6"/>
  <c r="AC33" i="6"/>
  <c r="AB122" i="6"/>
  <c r="AC68" i="6"/>
  <c r="AB145" i="6"/>
  <c r="AC31" i="6"/>
  <c r="AB144" i="6"/>
  <c r="AB117" i="6"/>
  <c r="AB146" i="6"/>
  <c r="AB130" i="6"/>
  <c r="AC7" i="6"/>
  <c r="AB90" i="6"/>
  <c r="AB94" i="6"/>
  <c r="AI153" i="6"/>
  <c r="AI107" i="6"/>
  <c r="AJ68" i="6"/>
  <c r="AC12" i="6"/>
  <c r="AC6" i="6"/>
  <c r="AB149" i="6"/>
  <c r="AC82" i="6"/>
  <c r="AC80" i="6"/>
  <c r="AB126" i="6"/>
  <c r="AB99" i="6"/>
  <c r="AC75" i="6"/>
  <c r="AB127" i="6"/>
  <c r="AC87" i="6"/>
  <c r="AC62" i="6"/>
  <c r="AB89" i="6"/>
  <c r="AC29" i="6"/>
  <c r="AC78" i="6"/>
  <c r="AB100" i="6"/>
  <c r="AC56" i="6"/>
  <c r="AI100" i="6"/>
  <c r="AI134" i="6"/>
  <c r="AI32" i="6"/>
  <c r="AC58" i="6"/>
  <c r="AC42" i="6"/>
  <c r="AC44" i="6"/>
  <c r="AB109" i="6"/>
  <c r="AB131" i="6"/>
  <c r="AB153" i="6"/>
  <c r="AC60" i="6"/>
  <c r="AB147" i="6"/>
  <c r="AB97" i="6"/>
  <c r="AB143" i="6"/>
  <c r="AC41" i="6"/>
  <c r="AB123" i="6"/>
  <c r="AB157" i="6"/>
  <c r="AB165" i="6" s="1"/>
  <c r="AB136" i="6"/>
  <c r="AB152" i="6"/>
  <c r="AF38" i="1"/>
  <c r="AI38" i="1" s="1"/>
  <c r="AF124" i="1"/>
  <c r="AI124" i="1" s="1"/>
  <c r="AF12" i="1"/>
  <c r="AI12" i="1" s="1"/>
  <c r="AF111" i="1"/>
  <c r="AI111" i="1" s="1"/>
  <c r="AF60" i="1"/>
  <c r="AI60" i="1" s="1"/>
  <c r="AF121" i="1"/>
  <c r="AI121" i="1" s="1"/>
  <c r="AF127" i="1"/>
  <c r="AI127" i="1" s="1"/>
  <c r="AF72" i="1"/>
  <c r="AI72" i="1" s="1"/>
  <c r="AF119" i="1"/>
  <c r="AI119" i="1" s="1"/>
  <c r="AF126" i="1"/>
  <c r="AI126" i="1" s="1"/>
  <c r="AF23" i="1"/>
  <c r="AI23" i="1" s="1"/>
  <c r="AF85" i="1"/>
  <c r="AI85" i="1" s="1"/>
  <c r="AF59" i="1"/>
  <c r="AI59" i="1" s="1"/>
  <c r="AF55" i="1"/>
  <c r="AI55" i="1" s="1"/>
  <c r="AF14" i="1"/>
  <c r="AI14" i="1" s="1"/>
  <c r="AF103" i="1"/>
  <c r="AF6" i="1"/>
  <c r="AI6" i="1" s="1"/>
  <c r="AF52" i="1"/>
  <c r="AI52" i="1" s="1"/>
  <c r="AF26" i="1"/>
  <c r="AI26" i="1" s="1"/>
  <c r="AF76" i="1"/>
  <c r="AF88" i="1"/>
  <c r="AI88" i="1" s="1"/>
  <c r="AF46" i="1"/>
  <c r="AF104" i="1"/>
  <c r="AI104" i="1" s="1"/>
  <c r="AF95" i="1"/>
  <c r="AF83" i="1"/>
  <c r="AI83" i="1" s="1"/>
  <c r="AF137" i="1"/>
  <c r="AI137" i="1" s="1"/>
  <c r="AF100" i="1"/>
  <c r="AI100" i="1" s="1"/>
  <c r="AF125" i="1"/>
  <c r="AF130" i="1"/>
  <c r="AI130" i="1" s="1"/>
  <c r="AF61" i="1"/>
  <c r="AI61" i="1" s="1"/>
  <c r="AF15" i="1"/>
  <c r="AI15" i="1" s="1"/>
  <c r="AF135" i="1"/>
  <c r="AI135" i="1" s="1"/>
  <c r="AF41" i="1"/>
  <c r="AI41" i="1" s="1"/>
  <c r="AF148" i="1"/>
  <c r="AI148" i="1" s="1"/>
  <c r="AF106" i="1"/>
  <c r="AI106" i="1" s="1"/>
  <c r="AF118" i="1"/>
  <c r="AI118" i="1" s="1"/>
  <c r="AF67" i="1"/>
  <c r="AI67" i="1" s="1"/>
  <c r="AF27" i="1"/>
  <c r="AF153" i="1"/>
  <c r="AI153" i="1" s="1"/>
  <c r="AF51" i="1"/>
  <c r="AI51" i="1" s="1"/>
  <c r="AF80" i="1"/>
  <c r="AI80" i="1" s="1"/>
  <c r="AF146" i="1"/>
  <c r="AI146" i="1" s="1"/>
  <c r="AF33" i="1"/>
  <c r="AI33" i="1" s="1"/>
  <c r="AF16" i="1"/>
  <c r="AI16" i="1" s="1"/>
  <c r="AF133" i="1"/>
  <c r="AI133" i="1" s="1"/>
  <c r="AF108" i="1"/>
  <c r="AI108" i="1" s="1"/>
  <c r="AF50" i="1"/>
  <c r="AI50" i="1" s="1"/>
  <c r="AF11" i="1"/>
  <c r="AI11" i="1" s="1"/>
  <c r="AF123" i="1"/>
  <c r="AI123" i="1" s="1"/>
  <c r="AF93" i="1"/>
  <c r="AI93" i="1" s="1"/>
  <c r="AF65" i="1"/>
  <c r="AI65" i="1" s="1"/>
  <c r="AF128" i="1"/>
  <c r="AF13" i="1"/>
  <c r="AI13" i="1" s="1"/>
  <c r="AF136" i="1"/>
  <c r="AI136" i="1" s="1"/>
  <c r="AF74" i="1"/>
  <c r="AI74" i="1" s="1"/>
  <c r="AF89" i="1"/>
  <c r="AI89" i="1" s="1"/>
  <c r="AF122" i="1"/>
  <c r="AF17" i="1"/>
  <c r="AI17" i="1" s="1"/>
  <c r="AF3" i="1"/>
  <c r="AF54" i="1"/>
  <c r="AF29" i="1"/>
  <c r="AI29" i="1" s="1"/>
  <c r="AF143" i="1"/>
  <c r="AI143" i="1" s="1"/>
  <c r="AF34" i="1"/>
  <c r="AI34" i="1" s="1"/>
  <c r="AF138" i="1"/>
  <c r="AI138" i="1" s="1"/>
  <c r="AF79" i="1"/>
  <c r="AI79" i="1" s="1"/>
  <c r="AF8" i="1"/>
  <c r="AI8" i="1" s="1"/>
  <c r="AF40" i="1"/>
  <c r="AI40" i="1" s="1"/>
  <c r="AF98" i="1"/>
  <c r="AI98" i="1" s="1"/>
  <c r="AF35" i="1"/>
  <c r="AI35" i="1" s="1"/>
  <c r="AF90" i="1"/>
  <c r="AI90" i="1" s="1"/>
  <c r="AF68" i="1"/>
  <c r="AI68" i="1" s="1"/>
  <c r="AF110" i="1"/>
  <c r="AI110" i="1" s="1"/>
  <c r="AF154" i="1"/>
  <c r="AI154" i="1" s="1"/>
  <c r="AF131" i="1"/>
  <c r="AI131" i="1" s="1"/>
  <c r="AF56" i="1"/>
  <c r="AI56" i="1" s="1"/>
  <c r="AF101" i="1"/>
  <c r="AI101" i="1" s="1"/>
  <c r="AF117" i="1"/>
  <c r="AI117" i="1" s="1"/>
  <c r="AF57" i="1"/>
  <c r="AI57" i="1" s="1"/>
  <c r="AF30" i="1"/>
  <c r="AI30" i="1" s="1"/>
  <c r="AF157" i="1"/>
  <c r="AF165" i="1" s="1"/>
  <c r="AF166" i="1" s="1"/>
  <c r="AF141" i="1"/>
  <c r="AI141" i="1" s="1"/>
  <c r="AF47" i="1"/>
  <c r="AI47" i="1" s="1"/>
  <c r="AF24" i="1"/>
  <c r="AI24" i="1" s="1"/>
  <c r="AF149" i="1"/>
  <c r="AI149" i="1" s="1"/>
  <c r="AF45" i="1"/>
  <c r="AI45" i="1" s="1"/>
  <c r="AF82" i="1"/>
  <c r="AI82" i="1" s="1"/>
  <c r="AF10" i="1"/>
  <c r="AI10" i="1" s="1"/>
  <c r="AF66" i="1"/>
  <c r="AI66" i="1" s="1"/>
  <c r="AF25" i="1"/>
  <c r="AI25" i="1" s="1"/>
  <c r="AF156" i="1"/>
  <c r="AI156" i="1" s="1"/>
  <c r="AF53" i="1"/>
  <c r="AI53" i="1" s="1"/>
  <c r="AF9" i="1"/>
  <c r="AI9" i="1" s="1"/>
  <c r="AF112" i="1"/>
  <c r="AI112" i="1" s="1"/>
  <c r="AF116" i="1"/>
  <c r="AI116" i="1" s="1"/>
  <c r="AF91" i="1"/>
  <c r="AI91" i="1" s="1"/>
  <c r="AF42" i="1"/>
  <c r="AI42" i="1" s="1"/>
  <c r="AF31" i="1"/>
  <c r="AI31" i="1" s="1"/>
  <c r="AF96" i="1"/>
  <c r="AI96" i="1" s="1"/>
  <c r="AF43" i="1"/>
  <c r="AI43" i="1" s="1"/>
  <c r="AF36" i="1"/>
  <c r="AI36" i="1" s="1"/>
  <c r="AF129" i="1"/>
  <c r="AI129" i="1" s="1"/>
  <c r="AF144" i="1"/>
  <c r="AI144" i="1" s="1"/>
  <c r="AF86" i="1"/>
  <c r="AI86" i="1" s="1"/>
  <c r="AF19" i="1"/>
  <c r="AI19" i="1" s="1"/>
  <c r="AF134" i="1"/>
  <c r="AI134" i="1" s="1"/>
  <c r="AF114" i="1"/>
  <c r="AI114" i="1" s="1"/>
  <c r="AF58" i="1"/>
  <c r="AI58" i="1" s="1"/>
  <c r="AF78" i="1"/>
  <c r="AI78" i="1" s="1"/>
  <c r="AF63" i="1"/>
  <c r="AI63" i="1" s="1"/>
  <c r="AF155" i="1"/>
  <c r="AI155" i="1" s="1"/>
  <c r="AF39" i="1"/>
  <c r="AI39" i="1" s="1"/>
  <c r="AF49" i="1"/>
  <c r="AI49" i="1" s="1"/>
  <c r="AF140" i="1"/>
  <c r="AI140" i="1" s="1"/>
  <c r="AF151" i="1"/>
  <c r="AI151" i="1" s="1"/>
  <c r="AF44" i="1"/>
  <c r="AI44" i="1" s="1"/>
  <c r="AF139" i="1"/>
  <c r="AI139" i="1" s="1"/>
  <c r="AF152" i="1"/>
  <c r="AI152" i="1" s="1"/>
  <c r="AF87" i="1"/>
  <c r="AI87" i="1" s="1"/>
  <c r="AF37" i="1"/>
  <c r="AI37" i="1" s="1"/>
  <c r="AF22" i="1"/>
  <c r="AI22" i="1" s="1"/>
  <c r="AF132" i="1"/>
  <c r="AI132" i="1" s="1"/>
  <c r="AF75" i="1"/>
  <c r="AI75" i="1" s="1"/>
  <c r="AF102" i="1"/>
  <c r="AI102" i="1" s="1"/>
  <c r="AF77" i="1"/>
  <c r="AI77" i="1" s="1"/>
  <c r="AF147" i="1"/>
  <c r="AI147" i="1" s="1"/>
  <c r="AF62" i="1"/>
  <c r="AI62" i="1" s="1"/>
  <c r="AF94" i="1"/>
  <c r="AI94" i="1" s="1"/>
  <c r="AF81" i="1"/>
  <c r="AI81" i="1" s="1"/>
  <c r="AF71" i="1"/>
  <c r="AI71" i="1" s="1"/>
  <c r="AF120" i="1"/>
  <c r="AI120" i="1" s="1"/>
  <c r="AF109" i="1"/>
  <c r="AI109" i="1" s="1"/>
  <c r="AF92" i="1"/>
  <c r="AI92" i="1" s="1"/>
  <c r="AF84" i="1"/>
  <c r="AI84" i="1" s="1"/>
  <c r="AF107" i="1"/>
  <c r="AI107" i="1" s="1"/>
  <c r="AF7" i="1"/>
  <c r="AF20" i="1"/>
  <c r="AI20" i="1" s="1"/>
  <c r="AF18" i="1"/>
  <c r="AI18" i="1" s="1"/>
  <c r="AF28" i="1"/>
  <c r="AI28" i="1" s="1"/>
  <c r="AF113" i="1"/>
  <c r="AI113" i="1" s="1"/>
  <c r="AF97" i="1"/>
  <c r="AI97" i="1" s="1"/>
  <c r="AF145" i="1"/>
  <c r="AI145" i="1" s="1"/>
  <c r="AF99" i="1"/>
  <c r="AI99" i="1" s="1"/>
  <c r="AF69" i="1"/>
  <c r="AI69" i="1" s="1"/>
  <c r="AF64" i="1"/>
  <c r="AF32" i="1"/>
  <c r="AI32" i="1" s="1"/>
  <c r="AF5" i="1"/>
  <c r="AI5" i="1" s="1"/>
  <c r="AF4" i="1"/>
  <c r="AI4" i="1" s="1"/>
  <c r="AF21" i="1"/>
  <c r="AI21" i="1" s="1"/>
  <c r="AF48" i="1"/>
  <c r="AI48" i="1" s="1"/>
  <c r="AF105" i="1"/>
  <c r="AI105" i="1" s="1"/>
  <c r="AF150" i="1"/>
  <c r="AI150" i="1" s="1"/>
  <c r="AF115" i="1"/>
  <c r="AI115" i="1" s="1"/>
  <c r="AF70" i="1"/>
  <c r="AI70" i="1" s="1"/>
  <c r="AF142" i="1"/>
  <c r="AI142" i="1" s="1"/>
  <c r="AF73" i="1"/>
  <c r="AI73" i="1" s="1"/>
  <c r="AB145" i="1"/>
  <c r="AB144" i="1"/>
  <c r="AC144" i="1" s="1"/>
  <c r="AG145" i="1"/>
  <c r="AG62" i="1"/>
  <c r="AG31" i="1"/>
  <c r="AG29" i="1"/>
  <c r="AG5" i="1"/>
  <c r="AJ5" i="1" s="1"/>
  <c r="AC50" i="1"/>
  <c r="AC13" i="1"/>
  <c r="S160" i="1"/>
  <c r="AI54" i="1"/>
  <c r="AI128" i="1"/>
  <c r="AI95" i="1"/>
  <c r="AI125" i="1"/>
  <c r="AI27" i="1"/>
  <c r="AI103" i="1"/>
  <c r="AI64" i="1"/>
  <c r="AI76" i="1"/>
  <c r="AI46" i="1"/>
  <c r="C6" i="5"/>
  <c r="C7" i="5" s="1"/>
  <c r="C41" i="5"/>
  <c r="C42" i="5" s="1"/>
  <c r="AC31" i="1"/>
  <c r="D5" i="5"/>
  <c r="D40" i="5"/>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5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G26" i="1"/>
  <c r="AG141" i="1"/>
  <c r="AG69" i="1"/>
  <c r="AG80" i="1"/>
  <c r="AG144" i="1"/>
  <c r="AG95" i="1"/>
  <c r="AG41" i="1"/>
  <c r="AG7" i="1"/>
  <c r="AG21" i="1"/>
  <c r="AG39" i="1"/>
  <c r="AG89" i="1"/>
  <c r="AG77" i="1"/>
  <c r="AG149" i="1"/>
  <c r="AG17" i="1"/>
  <c r="AG12" i="1"/>
  <c r="AG46" i="1"/>
  <c r="AG14" i="1"/>
  <c r="AG68" i="1"/>
  <c r="AG48" i="1"/>
  <c r="AG65" i="1"/>
  <c r="AG140" i="1"/>
  <c r="AG157" i="1"/>
  <c r="AG165" i="1" s="1"/>
  <c r="AG166" i="1" s="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G138" i="1"/>
  <c r="AG118" i="1"/>
  <c r="AG49" i="1"/>
  <c r="AG24" i="1"/>
  <c r="AG3" i="1"/>
  <c r="AG133" i="1"/>
  <c r="AG33" i="1"/>
  <c r="AH33" i="1" s="1"/>
  <c r="AG147" i="1"/>
  <c r="AG66" i="1"/>
  <c r="AG20" i="1"/>
  <c r="AG59" i="1"/>
  <c r="AG146" i="1"/>
  <c r="AG38" i="1"/>
  <c r="AG30" i="1"/>
  <c r="AG11" i="1"/>
  <c r="AG109" i="1"/>
  <c r="AG139" i="1"/>
  <c r="AG128" i="1"/>
  <c r="AG56" i="1"/>
  <c r="AG104" i="1"/>
  <c r="AG155" i="1"/>
  <c r="AB120" i="1"/>
  <c r="AJ120" i="1" s="1"/>
  <c r="AG37" i="1"/>
  <c r="AG70" i="1"/>
  <c r="AG4" i="1"/>
  <c r="AB81" i="1"/>
  <c r="AB91" i="1"/>
  <c r="AB102" i="1"/>
  <c r="AB35" i="1"/>
  <c r="AB73" i="1"/>
  <c r="AB98" i="1"/>
  <c r="AB75" i="1"/>
  <c r="AC75" i="1" s="1"/>
  <c r="AG92" i="1"/>
  <c r="AG156" i="1"/>
  <c r="AG23" i="1"/>
  <c r="AG84" i="1"/>
  <c r="AB37" i="1"/>
  <c r="AC37" i="1" s="1"/>
  <c r="AB136" i="1"/>
  <c r="AB51" i="1"/>
  <c r="AG107" i="1"/>
  <c r="AG34" i="1"/>
  <c r="AG134" i="1"/>
  <c r="AG117" i="1"/>
  <c r="AG112" i="1"/>
  <c r="AB43" i="1"/>
  <c r="AB10" i="1"/>
  <c r="AC10" i="1" s="1"/>
  <c r="AB125" i="1"/>
  <c r="AC125" i="1" s="1"/>
  <c r="AB117" i="1"/>
  <c r="AC117" i="1" s="1"/>
  <c r="AH50" i="6" l="1"/>
  <c r="AH146" i="6"/>
  <c r="AH123" i="6"/>
  <c r="AI157" i="6"/>
  <c r="AF165" i="6"/>
  <c r="AF166" i="6" s="1"/>
  <c r="AH5" i="6"/>
  <c r="AH20" i="6"/>
  <c r="D47" i="5"/>
  <c r="AI3" i="6"/>
  <c r="AF163" i="6"/>
  <c r="AF164" i="6" s="1"/>
  <c r="AA161" i="6"/>
  <c r="E45" i="5"/>
  <c r="D10" i="5"/>
  <c r="V162" i="6"/>
  <c r="AH117" i="1"/>
  <c r="AH63" i="1"/>
  <c r="AH156" i="1"/>
  <c r="AI157" i="1"/>
  <c r="AI3" i="1"/>
  <c r="AF160" i="1"/>
  <c r="AF161" i="1" s="1"/>
  <c r="AF162" i="1" s="1"/>
  <c r="AF163" i="1"/>
  <c r="AF164" i="1" s="1"/>
  <c r="AH23" i="1"/>
  <c r="AH134" i="1"/>
  <c r="AB166" i="6"/>
  <c r="AC157" i="1"/>
  <c r="AB165" i="1"/>
  <c r="AB166" i="1" s="1"/>
  <c r="AG164" i="6"/>
  <c r="AG166" i="6"/>
  <c r="R162" i="6"/>
  <c r="C11" i="5"/>
  <c r="C12" i="5" s="1"/>
  <c r="AG163" i="1"/>
  <c r="AG164" i="1" s="1"/>
  <c r="AC3" i="1"/>
  <c r="AB160" i="1"/>
  <c r="AB161" i="1" s="1"/>
  <c r="AB162" i="1" s="1"/>
  <c r="AB163" i="1"/>
  <c r="AB164" i="1" s="1"/>
  <c r="W162" i="6"/>
  <c r="D11" i="5"/>
  <c r="AH24" i="6"/>
  <c r="AH68" i="6"/>
  <c r="AH145" i="6"/>
  <c r="AH23" i="6"/>
  <c r="AH40" i="6"/>
  <c r="AH14" i="6"/>
  <c r="AH16" i="6"/>
  <c r="AH48" i="6"/>
  <c r="AH111" i="6"/>
  <c r="AH110" i="6"/>
  <c r="AH112" i="6"/>
  <c r="AH95" i="6"/>
  <c r="AH107" i="6"/>
  <c r="AH59" i="6"/>
  <c r="AJ138" i="6"/>
  <c r="AK138" i="6" s="1"/>
  <c r="AH131" i="6"/>
  <c r="AK75" i="6"/>
  <c r="AH93" i="6"/>
  <c r="AH10" i="6"/>
  <c r="AH89" i="6"/>
  <c r="AJ14" i="6"/>
  <c r="AK14" i="6" s="1"/>
  <c r="AJ50" i="6"/>
  <c r="AK50" i="6" s="1"/>
  <c r="AK57" i="6"/>
  <c r="AJ152" i="6"/>
  <c r="AK152" i="6" s="1"/>
  <c r="AH30" i="6"/>
  <c r="AH80" i="6"/>
  <c r="AK34" i="6"/>
  <c r="AH122" i="6"/>
  <c r="AH97" i="6"/>
  <c r="AH149" i="6"/>
  <c r="AK67" i="6"/>
  <c r="AJ105" i="6"/>
  <c r="AK105" i="6" s="1"/>
  <c r="AH69" i="6"/>
  <c r="AJ16" i="6"/>
  <c r="AK16" i="6" s="1"/>
  <c r="AJ155" i="6"/>
  <c r="AK68" i="6"/>
  <c r="AH127" i="6"/>
  <c r="AJ48" i="6"/>
  <c r="AK48" i="6" s="1"/>
  <c r="AH91" i="6"/>
  <c r="AH66" i="6"/>
  <c r="AJ130" i="6"/>
  <c r="AK82" i="6"/>
  <c r="AH12" i="6"/>
  <c r="AH133" i="6"/>
  <c r="AH120" i="6"/>
  <c r="AJ106" i="6"/>
  <c r="AJ100" i="6"/>
  <c r="AK100" i="6" s="1"/>
  <c r="AJ92" i="6"/>
  <c r="AK92" i="6" s="1"/>
  <c r="AJ110" i="6"/>
  <c r="AK110" i="6" s="1"/>
  <c r="AK33" i="6"/>
  <c r="AK79" i="6"/>
  <c r="AJ96" i="6"/>
  <c r="AK31" i="6"/>
  <c r="AJ12" i="6"/>
  <c r="AK12" i="6" s="1"/>
  <c r="AC130" i="6"/>
  <c r="AH148" i="6"/>
  <c r="AH54" i="6"/>
  <c r="AH113" i="6"/>
  <c r="AK55" i="6"/>
  <c r="AK88" i="6"/>
  <c r="AH45" i="6"/>
  <c r="AH130" i="6"/>
  <c r="AH39" i="6"/>
  <c r="AH84" i="6"/>
  <c r="AH155" i="6"/>
  <c r="AJ40" i="6"/>
  <c r="AK40" i="6" s="1"/>
  <c r="AJ5" i="6"/>
  <c r="AK5" i="6" s="1"/>
  <c r="AH28" i="6"/>
  <c r="AK77" i="6"/>
  <c r="AH115" i="6"/>
  <c r="AC96" i="6"/>
  <c r="AH104" i="6"/>
  <c r="AH75" i="6"/>
  <c r="AC100" i="6"/>
  <c r="AK35" i="6"/>
  <c r="AH138" i="6"/>
  <c r="AH108" i="6"/>
  <c r="AH49" i="6"/>
  <c r="AH57" i="6"/>
  <c r="AH140" i="6"/>
  <c r="AH78" i="6"/>
  <c r="AJ78" i="6"/>
  <c r="AK78" i="6" s="1"/>
  <c r="AH37" i="1"/>
  <c r="AJ66" i="6"/>
  <c r="AK66" i="6" s="1"/>
  <c r="AC147" i="6"/>
  <c r="AJ147" i="6"/>
  <c r="AK147" i="6" s="1"/>
  <c r="AJ23" i="6"/>
  <c r="AK23" i="6" s="1"/>
  <c r="AC155" i="6"/>
  <c r="AC149" i="6"/>
  <c r="AJ149" i="6"/>
  <c r="AK149" i="6" s="1"/>
  <c r="AK54" i="6"/>
  <c r="AC144" i="6"/>
  <c r="AJ144" i="6"/>
  <c r="AK144" i="6" s="1"/>
  <c r="AC129" i="6"/>
  <c r="AJ129" i="6"/>
  <c r="AK129" i="6" s="1"/>
  <c r="AK36" i="6"/>
  <c r="AH44" i="6"/>
  <c r="AJ44" i="6"/>
  <c r="AK44" i="6" s="1"/>
  <c r="AH83" i="6"/>
  <c r="AJ83" i="6"/>
  <c r="AK83" i="6" s="1"/>
  <c r="AH125" i="6"/>
  <c r="AH143" i="6"/>
  <c r="AK73" i="6"/>
  <c r="AH60" i="6"/>
  <c r="AH17" i="6"/>
  <c r="AJ17" i="6"/>
  <c r="AK17" i="6" s="1"/>
  <c r="AH15" i="6"/>
  <c r="AJ15" i="6"/>
  <c r="AK15" i="6" s="1"/>
  <c r="AJ104" i="6"/>
  <c r="AC141" i="6"/>
  <c r="AK51" i="6"/>
  <c r="AJ108" i="6"/>
  <c r="AC150" i="6"/>
  <c r="AJ150" i="6"/>
  <c r="AK150" i="6" s="1"/>
  <c r="AH35" i="6"/>
  <c r="AH137" i="6"/>
  <c r="AH106" i="6"/>
  <c r="AH98" i="6"/>
  <c r="AH92" i="6"/>
  <c r="AH154" i="6"/>
  <c r="AI137" i="6"/>
  <c r="AI98" i="6"/>
  <c r="AC143" i="6"/>
  <c r="AJ143" i="6"/>
  <c r="AJ3" i="6"/>
  <c r="AH3" i="6"/>
  <c r="AG160" i="6"/>
  <c r="AH39" i="1"/>
  <c r="AI130" i="6"/>
  <c r="AC95" i="6"/>
  <c r="AJ95" i="6"/>
  <c r="AK95" i="6" s="1"/>
  <c r="AK85" i="6"/>
  <c r="AC113" i="6"/>
  <c r="AJ113" i="6"/>
  <c r="AK113" i="6" s="1"/>
  <c r="AC114" i="6"/>
  <c r="AJ114" i="6"/>
  <c r="AK114" i="6" s="1"/>
  <c r="AC105" i="6"/>
  <c r="AH6" i="6"/>
  <c r="AJ6" i="6"/>
  <c r="AK6" i="6" s="1"/>
  <c r="AH18" i="6"/>
  <c r="AH64" i="6"/>
  <c r="AJ64" i="6"/>
  <c r="AK64" i="6" s="1"/>
  <c r="AH117" i="6"/>
  <c r="AC118" i="6"/>
  <c r="AJ118" i="6"/>
  <c r="AK118" i="6" s="1"/>
  <c r="AH79" i="6"/>
  <c r="AF160" i="6"/>
  <c r="AH19" i="6"/>
  <c r="AH86" i="6"/>
  <c r="AI86" i="6"/>
  <c r="AK86" i="6" s="1"/>
  <c r="AK71" i="6"/>
  <c r="AJ80" i="6"/>
  <c r="AK80" i="6" s="1"/>
  <c r="AI140" i="6"/>
  <c r="AC127" i="6"/>
  <c r="AJ127" i="6"/>
  <c r="AK127" i="6" s="1"/>
  <c r="AH21" i="1"/>
  <c r="AJ136" i="6"/>
  <c r="AK136" i="6" s="1"/>
  <c r="AC153" i="6"/>
  <c r="AJ153" i="6"/>
  <c r="AK153" i="6" s="1"/>
  <c r="AC138" i="6"/>
  <c r="AC94" i="6"/>
  <c r="AJ94" i="6"/>
  <c r="AC145" i="6"/>
  <c r="AJ145" i="6"/>
  <c r="AK145" i="6" s="1"/>
  <c r="AI84" i="6"/>
  <c r="AK84" i="6" s="1"/>
  <c r="AC107" i="6"/>
  <c r="AJ107" i="6"/>
  <c r="AK107" i="6" s="1"/>
  <c r="AK43" i="6"/>
  <c r="AJ156" i="6"/>
  <c r="AK156" i="6" s="1"/>
  <c r="AC156" i="6"/>
  <c r="AC112" i="6"/>
  <c r="AJ112" i="6"/>
  <c r="AK112" i="6" s="1"/>
  <c r="AI45" i="6"/>
  <c r="AK45" i="6" s="1"/>
  <c r="AC115" i="6"/>
  <c r="AJ115" i="6"/>
  <c r="AK115" i="6" s="1"/>
  <c r="AC148" i="6"/>
  <c r="AJ148" i="6"/>
  <c r="AK148" i="6" s="1"/>
  <c r="AJ30" i="6"/>
  <c r="AK30" i="6" s="1"/>
  <c r="AC92" i="6"/>
  <c r="AH82" i="6"/>
  <c r="AH36" i="6"/>
  <c r="AH27" i="6"/>
  <c r="AJ27" i="6"/>
  <c r="AK27" i="6" s="1"/>
  <c r="AH99" i="6"/>
  <c r="AH101" i="6"/>
  <c r="AH81" i="6"/>
  <c r="AJ81" i="6"/>
  <c r="AK81" i="6" s="1"/>
  <c r="AH119" i="6"/>
  <c r="AJ128" i="6"/>
  <c r="AC133" i="6"/>
  <c r="AJ133" i="6"/>
  <c r="AK133" i="6" s="1"/>
  <c r="AJ140" i="6"/>
  <c r="AJ10" i="6"/>
  <c r="AK10" i="6" s="1"/>
  <c r="AH135" i="6"/>
  <c r="AH77" i="6"/>
  <c r="AH31" i="6"/>
  <c r="AH63" i="6"/>
  <c r="AH94" i="6"/>
  <c r="AI94" i="6"/>
  <c r="AH67" i="6"/>
  <c r="AH139" i="6"/>
  <c r="AH121" i="6"/>
  <c r="AJ24" i="6"/>
  <c r="AK24" i="6" s="1"/>
  <c r="AC146" i="6"/>
  <c r="AJ146" i="6"/>
  <c r="AK146" i="6" s="1"/>
  <c r="AC134" i="6"/>
  <c r="AJ134" i="6"/>
  <c r="AK134" i="6" s="1"/>
  <c r="AK60" i="6"/>
  <c r="AH9" i="1"/>
  <c r="AC157" i="6"/>
  <c r="AJ157" i="6"/>
  <c r="AK157" i="6" s="1"/>
  <c r="AC131" i="6"/>
  <c r="AJ131" i="6"/>
  <c r="AK131" i="6" s="1"/>
  <c r="AC99" i="6"/>
  <c r="AJ99" i="6"/>
  <c r="AK99" i="6" s="1"/>
  <c r="AJ90" i="6"/>
  <c r="AJ18" i="6"/>
  <c r="AK18" i="6" s="1"/>
  <c r="AC93" i="6"/>
  <c r="AJ93" i="6"/>
  <c r="AK93" i="6" s="1"/>
  <c r="AC142" i="6"/>
  <c r="AJ142" i="6"/>
  <c r="AK142" i="6" s="1"/>
  <c r="AI49" i="6"/>
  <c r="AK49" i="6" s="1"/>
  <c r="AC106" i="6"/>
  <c r="AC116" i="6"/>
  <c r="AJ116" i="6"/>
  <c r="AK116" i="6" s="1"/>
  <c r="AH38" i="6"/>
  <c r="AJ38" i="6"/>
  <c r="AK38" i="6" s="1"/>
  <c r="AH129" i="6"/>
  <c r="AH103" i="6"/>
  <c r="AH56" i="6"/>
  <c r="AJ56" i="6"/>
  <c r="AK56" i="6" s="1"/>
  <c r="AJ59" i="6"/>
  <c r="AK59" i="6" s="1"/>
  <c r="AC152" i="6"/>
  <c r="AC137" i="6"/>
  <c r="AJ137" i="6"/>
  <c r="AH41" i="6"/>
  <c r="AH47" i="6"/>
  <c r="AI47" i="6"/>
  <c r="AK47" i="6" s="1"/>
  <c r="AH29" i="6"/>
  <c r="AH96" i="6"/>
  <c r="AI96" i="6"/>
  <c r="AH100" i="6"/>
  <c r="AH55" i="6"/>
  <c r="AH152" i="6"/>
  <c r="AI41" i="6"/>
  <c r="AK41" i="6" s="1"/>
  <c r="AK28" i="6"/>
  <c r="AC101" i="6"/>
  <c r="AJ101" i="6"/>
  <c r="AK101" i="6" s="1"/>
  <c r="AC123" i="6"/>
  <c r="AJ123" i="6"/>
  <c r="AK123" i="6" s="1"/>
  <c r="AC109" i="6"/>
  <c r="AJ109" i="6"/>
  <c r="AK109" i="6" s="1"/>
  <c r="AJ126" i="6"/>
  <c r="AK126" i="6" s="1"/>
  <c r="AC126" i="6"/>
  <c r="AC122" i="6"/>
  <c r="AJ122" i="6"/>
  <c r="AK122" i="6" s="1"/>
  <c r="AC139" i="6"/>
  <c r="AJ139" i="6"/>
  <c r="AK139" i="6" s="1"/>
  <c r="AK26" i="6"/>
  <c r="AC121" i="6"/>
  <c r="AJ121" i="6"/>
  <c r="AK121" i="6" s="1"/>
  <c r="AC91" i="6"/>
  <c r="AJ91" i="6"/>
  <c r="AK91" i="6" s="1"/>
  <c r="AK11" i="6"/>
  <c r="AI69" i="6"/>
  <c r="AK69" i="6" s="1"/>
  <c r="AI108" i="6"/>
  <c r="AC119" i="6"/>
  <c r="AJ119" i="6"/>
  <c r="AK119" i="6" s="1"/>
  <c r="AK63" i="6"/>
  <c r="AH42" i="6"/>
  <c r="AH58" i="6"/>
  <c r="AJ58" i="6"/>
  <c r="AK58" i="6" s="1"/>
  <c r="AH109" i="6"/>
  <c r="AH147" i="6"/>
  <c r="AH70" i="6"/>
  <c r="AJ70" i="6"/>
  <c r="AK70" i="6" s="1"/>
  <c r="AK13" i="6"/>
  <c r="AH141" i="6"/>
  <c r="AH134" i="6"/>
  <c r="AJ46" i="6"/>
  <c r="AK46" i="6" s="1"/>
  <c r="AC136" i="6"/>
  <c r="AC98" i="6"/>
  <c r="AJ98" i="6"/>
  <c r="AC111" i="6"/>
  <c r="AJ111" i="6"/>
  <c r="AK111" i="6" s="1"/>
  <c r="AH37" i="6"/>
  <c r="AH73" i="6"/>
  <c r="AH43" i="6"/>
  <c r="AH51" i="6"/>
  <c r="AH88" i="6"/>
  <c r="AH90" i="6"/>
  <c r="AH71" i="6"/>
  <c r="AH61" i="6"/>
  <c r="AI61" i="6"/>
  <c r="AK61" i="6" s="1"/>
  <c r="AH11" i="6"/>
  <c r="AI106" i="6"/>
  <c r="AC89" i="6"/>
  <c r="AJ89" i="6"/>
  <c r="AK89" i="6" s="1"/>
  <c r="AH4" i="6"/>
  <c r="AJ4" i="6"/>
  <c r="AK4" i="6" s="1"/>
  <c r="AC151" i="6"/>
  <c r="AJ151" i="6"/>
  <c r="AK151" i="6" s="1"/>
  <c r="AH128" i="6"/>
  <c r="AH34" i="1"/>
  <c r="AI128" i="6"/>
  <c r="AC90" i="6"/>
  <c r="AI104" i="6"/>
  <c r="AK65" i="6"/>
  <c r="AK37" i="6"/>
  <c r="AI19" i="6"/>
  <c r="AK19" i="6" s="1"/>
  <c r="AC120" i="6"/>
  <c r="AJ120" i="6"/>
  <c r="AK120" i="6" s="1"/>
  <c r="AI39" i="6"/>
  <c r="AK39" i="6" s="1"/>
  <c r="AC125" i="6"/>
  <c r="AJ125" i="6"/>
  <c r="AK125" i="6" s="1"/>
  <c r="AH22" i="6"/>
  <c r="AH25" i="6"/>
  <c r="AJ25" i="6"/>
  <c r="AK25" i="6" s="1"/>
  <c r="AH34" i="6"/>
  <c r="AH151" i="6"/>
  <c r="AH87" i="6"/>
  <c r="AJ87" i="6"/>
  <c r="AK87" i="6" s="1"/>
  <c r="AH118" i="6"/>
  <c r="AH114" i="6"/>
  <c r="AH21" i="6"/>
  <c r="AJ21" i="6"/>
  <c r="AK21" i="6" s="1"/>
  <c r="AH9" i="6"/>
  <c r="AJ9" i="6"/>
  <c r="AK9" i="6" s="1"/>
  <c r="AH52" i="6"/>
  <c r="AJ52" i="6"/>
  <c r="AK52" i="6" s="1"/>
  <c r="AC124" i="6"/>
  <c r="AJ124" i="6"/>
  <c r="AK124" i="6" s="1"/>
  <c r="AK29" i="6"/>
  <c r="AJ135" i="6"/>
  <c r="AK135" i="6" s="1"/>
  <c r="AC103" i="6"/>
  <c r="AJ103" i="6"/>
  <c r="AK103" i="6" s="1"/>
  <c r="AJ22" i="6"/>
  <c r="AK22" i="6" s="1"/>
  <c r="AH126" i="6"/>
  <c r="AH33" i="6"/>
  <c r="AH105" i="6"/>
  <c r="AH13" i="6"/>
  <c r="AH65" i="6"/>
  <c r="AH72" i="6"/>
  <c r="AI72" i="6"/>
  <c r="AK72" i="6" s="1"/>
  <c r="AH156" i="6"/>
  <c r="AI90" i="6"/>
  <c r="AJ62" i="6"/>
  <c r="AK62" i="6" s="1"/>
  <c r="AK42" i="6"/>
  <c r="AC97" i="6"/>
  <c r="AJ97" i="6"/>
  <c r="AK97" i="6" s="1"/>
  <c r="AJ117" i="6"/>
  <c r="AK117" i="6" s="1"/>
  <c r="AC117" i="6"/>
  <c r="AC132" i="6"/>
  <c r="AJ132" i="6"/>
  <c r="AK132" i="6" s="1"/>
  <c r="AH8" i="6"/>
  <c r="AJ8" i="6"/>
  <c r="AK8" i="6" s="1"/>
  <c r="AH32" i="6"/>
  <c r="AJ32" i="6"/>
  <c r="AK32" i="6" s="1"/>
  <c r="AJ7" i="6"/>
  <c r="AK7" i="6" s="1"/>
  <c r="AH7" i="6"/>
  <c r="AH76" i="6"/>
  <c r="AJ76" i="6"/>
  <c r="AK76" i="6" s="1"/>
  <c r="AH157" i="6"/>
  <c r="AH74" i="6"/>
  <c r="AJ74" i="6"/>
  <c r="AK74" i="6" s="1"/>
  <c r="AJ154" i="6"/>
  <c r="AK154" i="6" s="1"/>
  <c r="AJ20" i="6"/>
  <c r="AK20" i="6" s="1"/>
  <c r="AB160" i="6"/>
  <c r="AC102" i="6"/>
  <c r="AJ102" i="6"/>
  <c r="AK102" i="6" s="1"/>
  <c r="AH136" i="6"/>
  <c r="AH53" i="6"/>
  <c r="AH85" i="6"/>
  <c r="AK141" i="6"/>
  <c r="AH26" i="6"/>
  <c r="AI143" i="6"/>
  <c r="AI155" i="6"/>
  <c r="AH36" i="1"/>
  <c r="AH153" i="1"/>
  <c r="AH30" i="1"/>
  <c r="AH121" i="1"/>
  <c r="AH137" i="1"/>
  <c r="AH46" i="1"/>
  <c r="AH129" i="1"/>
  <c r="AH149" i="1"/>
  <c r="AH140" i="1"/>
  <c r="AH120" i="1"/>
  <c r="AH83" i="1"/>
  <c r="AH77" i="1"/>
  <c r="AH69" i="1"/>
  <c r="AH38" i="1"/>
  <c r="AH50" i="1"/>
  <c r="AH61" i="1"/>
  <c r="AH71" i="1"/>
  <c r="AH67" i="1"/>
  <c r="AI7" i="1"/>
  <c r="AJ31" i="1"/>
  <c r="AH143" i="1"/>
  <c r="AH6" i="1"/>
  <c r="AH123" i="1"/>
  <c r="AH12" i="1"/>
  <c r="AH105" i="1"/>
  <c r="AH52" i="1"/>
  <c r="AH16" i="1"/>
  <c r="AH131" i="1"/>
  <c r="AJ116" i="1"/>
  <c r="AK116" i="1" s="1"/>
  <c r="AH109" i="1"/>
  <c r="AH65" i="1"/>
  <c r="AJ80" i="1"/>
  <c r="AK80" i="1" s="1"/>
  <c r="E5" i="5"/>
  <c r="E40" i="5"/>
  <c r="D6" i="5"/>
  <c r="D7" i="5" s="1"/>
  <c r="D41" i="5"/>
  <c r="D42" i="5" s="1"/>
  <c r="AI122" i="1"/>
  <c r="AC122" i="1"/>
  <c r="AC110" i="1"/>
  <c r="AJ145" i="1"/>
  <c r="AJ32" i="1"/>
  <c r="AK32" i="1" s="1"/>
  <c r="AJ141" i="1"/>
  <c r="AK141" i="1" s="1"/>
  <c r="AJ157" i="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K112" i="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C124" i="1"/>
  <c r="AH20" i="1"/>
  <c r="AH5" i="1"/>
  <c r="AK5" i="1"/>
  <c r="AH55" i="1"/>
  <c r="AH57" i="1"/>
  <c r="AH19" i="1"/>
  <c r="AH48" i="1"/>
  <c r="AH80" i="1"/>
  <c r="AC16" i="1"/>
  <c r="AG13" i="1"/>
  <c r="AJ13" i="1" s="1"/>
  <c r="AC98" i="1"/>
  <c r="AC91" i="1"/>
  <c r="AH148" i="1"/>
  <c r="AH28" i="1"/>
  <c r="AH111" i="1"/>
  <c r="AH68" i="1"/>
  <c r="AH89" i="1"/>
  <c r="AH86" i="1"/>
  <c r="AC69" i="1"/>
  <c r="D12" i="5" l="1"/>
  <c r="AK3" i="6"/>
  <c r="AF161" i="6"/>
  <c r="F45" i="5"/>
  <c r="E10" i="5"/>
  <c r="AA162" i="6"/>
  <c r="AK157" i="1"/>
  <c r="AK3" i="1"/>
  <c r="F5" i="5"/>
  <c r="AG160" i="1"/>
  <c r="AG161" i="1" s="1"/>
  <c r="AG162" i="1" s="1"/>
  <c r="AB161" i="6"/>
  <c r="E46" i="5"/>
  <c r="E47" i="5" s="1"/>
  <c r="AG161" i="6"/>
  <c r="F46" i="5"/>
  <c r="AK155" i="6"/>
  <c r="AK106" i="6"/>
  <c r="AK104" i="6"/>
  <c r="AK90" i="6"/>
  <c r="AK96" i="6"/>
  <c r="AK130" i="6"/>
  <c r="AK128" i="6"/>
  <c r="AK94" i="6"/>
  <c r="AC160" i="6"/>
  <c r="AK108" i="6"/>
  <c r="AK137" i="6"/>
  <c r="AI160" i="6"/>
  <c r="AH160" i="6"/>
  <c r="AK140" i="6"/>
  <c r="AJ160" i="6"/>
  <c r="AK143" i="6"/>
  <c r="AK98" i="6"/>
  <c r="AI160" i="1"/>
  <c r="AK7" i="1"/>
  <c r="F40" i="5"/>
  <c r="AK122" i="1"/>
  <c r="E6" i="5"/>
  <c r="E7" i="5" s="1"/>
  <c r="E41" i="5"/>
  <c r="E42" i="5" s="1"/>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F47" i="5" l="1"/>
  <c r="F10" i="5"/>
  <c r="AF162" i="6"/>
  <c r="F11" i="5"/>
  <c r="F12" i="5" s="1"/>
  <c r="AG162" i="6"/>
  <c r="E11" i="5"/>
  <c r="E12" i="5" s="1"/>
  <c r="AB162" i="6"/>
  <c r="AK160" i="6"/>
  <c r="F6" i="5"/>
  <c r="F7" i="5" s="1"/>
  <c r="F41" i="5"/>
  <c r="F42" i="5" s="1"/>
  <c r="AH160" i="1"/>
  <c r="AJ160" i="1"/>
  <c r="AK160" i="1"/>
</calcChain>
</file>

<file path=xl/sharedStrings.xml><?xml version="1.0" encoding="utf-8"?>
<sst xmlns="http://schemas.openxmlformats.org/spreadsheetml/2006/main" count="400" uniqueCount="269">
  <si>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</si>
  <si>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</si>
  <si>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</si>
  <si>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</si>
  <si>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</si>
  <si>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</si>
  <si>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</si>
  <si>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</si>
  <si>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</si>
  <si>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</si>
  <si>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</si>
  <si>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</si>
  <si>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</si>
  <si>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</si>
  <si>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</si>
  <si>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</si>
  <si>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</si>
  <si>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</si>
  <si>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</si>
  <si>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</si>
  <si>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</si>
  <si>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</si>
  <si>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</si>
  <si>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</si>
  <si>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</si>
  <si>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</si>
  <si>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</si>
  <si>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</si>
  <si>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</si>
  <si>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</si>
  <si>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</si>
  <si>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</si>
  <si>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</si>
  <si>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</si>
  <si>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</si>
  <si>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</si>
  <si>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</si>
  <si>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</si>
  <si>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 HIGH GROWTH SCENARIO</t>
  </si>
  <si>
    <t xml:space="preserve"> - Revenue Growth LOW GROWTH SCENARIO</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</si>
  <si>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</si>
  <si>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</si>
  <si>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</si>
  <si>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</si>
  <si>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</si>
  <si>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</si>
  <si>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</si>
  <si>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</si>
  <si>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</si>
  <si>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</si>
  <si>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</si>
  <si>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</si>
  <si>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</si>
  <si>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</si>
  <si>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</si>
  <si>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</si>
  <si>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</si>
  <si>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</si>
  <si>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</si>
  <si>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Avg Dues % - ALL</t>
  </si>
  <si>
    <t>Dues of Smallest</t>
  </si>
  <si>
    <t>Dues % Smallest</t>
  </si>
  <si>
    <t>Dues of Largest</t>
  </si>
  <si>
    <t>Dues % Largest</t>
  </si>
  <si>
    <t>Averages - 15 Smallest</t>
  </si>
  <si>
    <t>Averages - 15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</si>
  <si>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</si>
  <si>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</si>
  <si>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</si>
  <si>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</si>
  <si>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</si>
  <si>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</si>
  <si>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</si>
  <si>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</si>
  <si>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</si>
  <si>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</si>
  <si>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</si>
  <si>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</si>
  <si>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</si>
  <si>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</si>
  <si>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</si>
  <si>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</si>
  <si>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</si>
  <si>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</si>
  <si>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</si>
  <si>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</si>
  <si>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</si>
  <si>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</si>
  <si>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</si>
  <si>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</si>
  <si>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</si>
  <si>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</si>
  <si>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</si>
  <si>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</si>
  <si>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</si>
  <si>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</si>
  <si>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</si>
  <si>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</si>
  <si>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</si>
  <si>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</si>
  <si>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</si>
  <si>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</si>
  <si>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</si>
  <si>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</si>
  <si>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</si>
  <si>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</si>
  <si>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</si>
  <si>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</si>
  <si>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</si>
  <si>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</si>
  <si>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</si>
  <si>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</si>
  <si>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</si>
  <si>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</si>
  <si>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</si>
  <si>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</si>
  <si>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</si>
  <si>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</si>
  <si>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</si>
  <si>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</si>
  <si>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</si>
  <si>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</si>
  <si>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</si>
  <si>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</si>
  <si>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</si>
  <si>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</si>
  <si>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</si>
  <si>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</si>
  <si>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</si>
  <si>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</si>
  <si>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</si>
  <si>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</si>
  <si>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</si>
  <si>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</si>
  <si>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</si>
  <si>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</si>
  <si>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</si>
  <si>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</si>
  <si>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</si>
  <si>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</si>
  <si>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</si>
  <si>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</si>
  <si>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</si>
  <si>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</si>
  <si>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</si>
  <si>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</si>
  <si>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</si>
  <si>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</si>
  <si>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</si>
  <si>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</si>
  <si>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</si>
  <si>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</si>
  <si>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</si>
  <si>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</si>
  <si>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</si>
  <si>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</si>
  <si>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</si>
  <si>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</si>
  <si>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</si>
  <si>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</si>
  <si>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</si>
  <si>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</si>
  <si>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</si>
  <si>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</si>
  <si>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</si>
  <si>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</si>
  <si>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</si>
  <si>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</si>
  <si>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</si>
  <si>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</si>
  <si>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</si>
  <si>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</si>
  <si>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</si>
  <si>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</si>
  <si>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</si>
  <si>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</si>
  <si>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</si>
  <si>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</si>
  <si>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</si>
  <si>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</si>
  <si>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</si>
  <si>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</si>
  <si>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</si>
  <si>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</si>
  <si>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</si>
  <si>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</si>
  <si>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</si>
  <si>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</si>
  <si>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</si>
  <si>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</si>
  <si>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</si>
  <si>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</si>
  <si>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</si>
  <si>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</si>
  <si>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</si>
  <si>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</si>
  <si>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</si>
  <si>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</si>
  <si>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</si>
  <si>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</si>
  <si>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</si>
  <si>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</si>
  <si>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</si>
  <si>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</si>
  <si>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</si>
  <si>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</si>
  <si>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</si>
  <si>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</si>
  <si>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</si>
  <si>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</si>
  <si>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</si>
  <si>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</si>
  <si>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</si>
  <si>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</si>
  <si>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</si>
  <si>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</si>
  <si>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</si>
  <si>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</si>
  <si>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</si>
  <si>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</si>
  <si>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</si>
  <si>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</si>
  <si>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</si>
  <si>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</si>
  <si>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</si>
  <si>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</si>
  <si>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</si>
  <si>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</si>
  <si>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</si>
  <si>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</si>
  <si>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</si>
  <si>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</si>
  <si>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</si>
  <si>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</si>
  <si>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</si>
  <si>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</si>
  <si>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</si>
  <si>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</si>
  <si>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</si>
  <si>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 - LOW GROWTH</t>
  </si>
  <si>
    <t>Current Structure</t>
  </si>
  <si>
    <t>Proposed Structure</t>
  </si>
  <si>
    <t>Proposed Change in Average Dues Paid</t>
  </si>
  <si>
    <t>Trends - Average Dues Paid (all Members) - HIGH GROWTH</t>
  </si>
  <si>
    <t>Dues Percentage (Smallest)</t>
  </si>
  <si>
    <t>Dues Percentage (Largest)</t>
  </si>
  <si>
    <t>Equity Ratio - REVISED (Dues Percentage of Lowest Earned Revenue Goodwill to Dues Percentage Highest Earned Revenue Goodwill - with Earned Revenue defined by proposer)</t>
  </si>
  <si>
    <t>Change in Dues</t>
  </si>
  <si>
    <t>Earned Revenue Brackets</t>
  </si>
  <si>
    <t>Count of Goodwills</t>
  </si>
  <si>
    <t>% of Membership</t>
  </si>
  <si>
    <t>Current Dues %</t>
  </si>
  <si>
    <t>Proposed Dues %</t>
  </si>
  <si>
    <t>Current Dues</t>
  </si>
  <si>
    <t>Proposed Dues</t>
  </si>
  <si>
    <t>Current % of Total</t>
  </si>
  <si>
    <t>Proposed % of Total</t>
  </si>
  <si>
    <t>Total GII Dues Revenue Projected - 3% Growth Scenario</t>
  </si>
  <si>
    <t>Total GII Dues Revenue Projected - 7% Growth Scenario</t>
  </si>
  <si>
    <t>Total GII Dues Revenue Projected - ZERO Growth Scenario</t>
  </si>
  <si>
    <t>PROJECTED TOTAL DUES - 7.925% Growth in 2023</t>
  </si>
  <si>
    <t>PROJECTED TOTAL DUES - ZERO GROWTH IN 2023</t>
  </si>
  <si>
    <t>Total GII Dues Revenue Projected - NEGATIVE 2% Growth Scenario</t>
  </si>
  <si>
    <t>Total GII Dues Revenue Project - NEGATIVE 2% Growth Scenario</t>
  </si>
  <si>
    <t>Your Proposal UNDER LOW GROWTH: Comparing Impact on Largest Organization and Smallest Organization</t>
  </si>
  <si>
    <t>Your Proposal UNDER HIGH GROWTH: Comparing Impact on Largest Organization and Smallest Organization</t>
  </si>
  <si>
    <t>EXISTING STRUCTURE UNDER LOW GROWTH: Comparing Impact on Largest Organization and Smallest Organization</t>
  </si>
  <si>
    <t>EXISTING STRUCTURE UNDER HIGH GROWTH: Comparing Impact on Largest Organization and Smallest Organization</t>
  </si>
  <si>
    <t>Equity Ratio (Smallest to Largest)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</si>
</sst>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0.0%"/>
    <numFmt numFmtId="168" formatCode="0.0000%"/>
    <numFmt numFmtId="169" formatCode="_(* #,##0_);_(* \(#,##0\);_(* &quot;-&quot;??_);_(@_)"/>
  </numFmts>
  <fonts count="35" x14ac:knownFonts="1">
    <font>
      <sz val="10"/>
      <color rgb="FF000000"/>
      <name val="Times New Roman"/>
      <charset val="204"/>
    </font>
    <font>
      <sz val="11"/>
      <color theme="1"/>
      <name val="Calibri"/>
      <family val="2"/>
      <scheme val="minor"/>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14"/>
      <color rgb="FFFF0000"/>
      <name val="Arial"/>
      <family val="2"/>
    </font>
    <font>
      <sz val="14"/>
      <color rgb="FF000000"/>
      <name val="Calibri"/>
      <family val="2"/>
      <scheme val="minor"/>
    </font>
    <font>
      <sz val="10"/>
      <color rgb="FF000000"/>
      <name val="Times New Roman"/>
      <family val="1"/>
    </font>
    <font>
      <b/>
      <sz val="11"/>
      <color rgb="FF000000"/>
      <name val="Times New Roman"/>
      <family val="1"/>
    </font>
  </fonts>
  <fills count="11">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8">
    <xf numFmtId="0" fontId="0" fillId="0" borderId="0"/>
    <xf numFmtId="44" fontId="6" fillId="0" borderId="0" applyFont="0" applyFill="0" applyBorder="0" applyAlignment="0" applyProtection="0"/>
    <xf numFmtId="9" fontId="6" fillId="0" borderId="0" applyFont="0" applyFill="0" applyBorder="0" applyAlignment="0" applyProtection="0"/>
    <xf numFmtId="0" fontId="2" fillId="0" borderId="0"/>
    <xf numFmtId="43" fontId="33" fillId="0" borderId="0" applyFont="0" applyFill="0" applyBorder="0" applyAlignment="0" applyProtection="0"/>
    <xf numFmtId="0" fontId="6" fillId="0" borderId="0"/>
    <xf numFmtId="0" fontId="1" fillId="0" borderId="0"/>
    <xf numFmtId="43" fontId="6" fillId="0" borderId="0" applyFont="0" applyFill="0" applyBorder="0" applyAlignment="0" applyProtection="0"/>
  </cellStyleXfs>
  <cellXfs count="232">
    <xf numFmtId="0" fontId="0" fillId="0" borderId="0" xfId="0"/>
    <xf numFmtId="0" fontId="4" fillId="0" borderId="0" xfId="0" applyFont="1" applyAlignment="1">
      <alignment horizontal="left" vertical="top"/>
    </xf>
    <xf numFmtId="0" fontId="7" fillId="2" borderId="0" xfId="0" applyFont="1" applyFill="1" applyAlignment="1">
      <alignment horizontal="left" vertical="top"/>
    </xf>
    <xf numFmtId="10" fontId="4" fillId="0" borderId="0" xfId="2" applyNumberFormat="1" applyFont="1" applyFill="1" applyBorder="1" applyAlignment="1">
      <alignment horizontal="center" vertical="top"/>
    </xf>
    <xf numFmtId="0" fontId="4" fillId="3" borderId="0" xfId="0" applyFont="1" applyFill="1" applyAlignment="1">
      <alignment horizontal="left" vertical="top"/>
    </xf>
    <xf numFmtId="0" fontId="7" fillId="3" borderId="0" xfId="0" applyFont="1" applyFill="1" applyAlignment="1">
      <alignment horizontal="left" vertical="top"/>
    </xf>
    <xf numFmtId="6" fontId="7" fillId="3" borderId="0" xfId="0" applyNumberFormat="1" applyFont="1" applyFill="1" applyAlignment="1">
      <alignment horizontal="center" vertical="top"/>
    </xf>
    <xf numFmtId="10" fontId="4" fillId="3" borderId="0" xfId="2" applyNumberFormat="1" applyFont="1" applyFill="1" applyBorder="1" applyAlignment="1">
      <alignment horizontal="center" vertical="top"/>
    </xf>
    <xf numFmtId="164" fontId="7" fillId="3" borderId="0" xfId="0" applyNumberFormat="1" applyFont="1" applyFill="1" applyAlignment="1">
      <alignment horizontal="center" vertical="top"/>
    </xf>
    <xf numFmtId="6" fontId="4" fillId="3" borderId="0" xfId="0" applyNumberFormat="1" applyFont="1" applyFill="1" applyAlignment="1">
      <alignment horizontal="left" vertical="top"/>
    </xf>
    <xf numFmtId="0" fontId="6" fillId="0" borderId="0" xfId="0" applyFont="1"/>
    <xf numFmtId="0" fontId="8" fillId="0" borderId="0" xfId="0" applyFont="1"/>
    <xf numFmtId="0" fontId="12" fillId="0" borderId="0" xfId="0" applyFont="1"/>
    <xf numFmtId="0" fontId="12" fillId="0" borderId="0" xfId="0" applyFont="1" applyAlignment="1">
      <alignment wrapText="1"/>
    </xf>
    <xf numFmtId="164" fontId="7" fillId="3" borderId="0" xfId="0" applyNumberFormat="1" applyFont="1" applyFill="1" applyAlignment="1">
      <alignment horizontal="right" vertical="top"/>
    </xf>
    <xf numFmtId="3" fontId="4" fillId="3" borderId="0" xfId="0" applyNumberFormat="1" applyFont="1" applyFill="1" applyAlignment="1">
      <alignment horizontal="left" vertical="top"/>
    </xf>
    <xf numFmtId="0" fontId="2" fillId="0" borderId="0" xfId="3"/>
    <xf numFmtId="0" fontId="2" fillId="0" borderId="0" xfId="3" applyAlignment="1">
      <alignment horizontal="center" vertical="center" wrapText="1"/>
    </xf>
    <xf numFmtId="164" fontId="7" fillId="3" borderId="0" xfId="1" applyNumberFormat="1" applyFont="1" applyFill="1" applyBorder="1" applyAlignment="1">
      <alignment horizontal="center" vertical="top"/>
    </xf>
    <xf numFmtId="6" fontId="4" fillId="3" borderId="4" xfId="0" applyNumberFormat="1" applyFont="1" applyFill="1" applyBorder="1" applyAlignment="1">
      <alignment horizontal="center" vertical="top"/>
    </xf>
    <xf numFmtId="0" fontId="4" fillId="3" borderId="16" xfId="0" applyFont="1" applyFill="1" applyBorder="1" applyAlignment="1">
      <alignment horizontal="left" vertical="top"/>
    </xf>
    <xf numFmtId="0" fontId="4" fillId="0" borderId="16" xfId="0" applyFont="1" applyBorder="1" applyAlignment="1">
      <alignment horizontal="left" vertical="top"/>
    </xf>
    <xf numFmtId="6" fontId="4" fillId="3" borderId="16" xfId="0" applyNumberFormat="1" applyFont="1" applyFill="1" applyBorder="1" applyAlignment="1">
      <alignment horizontal="left" vertical="top"/>
    </xf>
    <xf numFmtId="0" fontId="10" fillId="8" borderId="0" xfId="0" applyFont="1" applyFill="1"/>
    <xf numFmtId="0" fontId="0" fillId="8" borderId="0" xfId="0" applyFill="1"/>
    <xf numFmtId="0" fontId="9" fillId="8" borderId="0" xfId="0" applyFont="1" applyFill="1"/>
    <xf numFmtId="10" fontId="9" fillId="8" borderId="4" xfId="0" applyNumberFormat="1" applyFont="1" applyFill="1" applyBorder="1"/>
    <xf numFmtId="7" fontId="0" fillId="8" borderId="0" xfId="0" applyNumberFormat="1" applyFill="1"/>
    <xf numFmtId="0" fontId="4" fillId="0" borderId="0" xfId="0" applyFont="1" applyAlignment="1">
      <alignment horizontal="left" vertical="center"/>
    </xf>
    <xf numFmtId="0" fontId="4" fillId="3" borderId="0" xfId="0" applyFont="1" applyFill="1" applyAlignment="1">
      <alignment horizontal="right" vertical="top"/>
    </xf>
    <xf numFmtId="3" fontId="4" fillId="3" borderId="0" xfId="0" applyNumberFormat="1" applyFont="1" applyFill="1" applyAlignment="1">
      <alignment horizontal="right" vertical="top"/>
    </xf>
    <xf numFmtId="0" fontId="9" fillId="8" borderId="4" xfId="0" applyFont="1" applyFill="1" applyBorder="1"/>
    <xf numFmtId="0" fontId="10" fillId="8" borderId="4" xfId="0" applyFont="1" applyFill="1" applyBorder="1"/>
    <xf numFmtId="3" fontId="4" fillId="0" borderId="0" xfId="0" applyNumberFormat="1" applyFont="1" applyAlignment="1">
      <alignment horizontal="right" vertical="top"/>
    </xf>
    <xf numFmtId="6" fontId="7" fillId="3" borderId="0" xfId="0" applyNumberFormat="1" applyFont="1" applyFill="1" applyAlignment="1">
      <alignment horizontal="right" vertical="top"/>
    </xf>
    <xf numFmtId="164" fontId="7" fillId="3" borderId="0" xfId="1" applyNumberFormat="1" applyFont="1" applyFill="1" applyBorder="1" applyAlignment="1">
      <alignment horizontal="right" vertical="top"/>
    </xf>
    <xf numFmtId="6" fontId="4" fillId="3" borderId="4" xfId="0" applyNumberFormat="1" applyFont="1" applyFill="1" applyBorder="1" applyAlignment="1">
      <alignment horizontal="right" vertical="top"/>
    </xf>
    <xf numFmtId="0" fontId="4" fillId="0" borderId="0" xfId="0" applyFont="1" applyAlignment="1">
      <alignment horizontal="right" vertical="top"/>
    </xf>
    <xf numFmtId="0" fontId="5" fillId="4" borderId="19"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165" fontId="2" fillId="0" borderId="0" xfId="3" applyNumberFormat="1"/>
    <xf numFmtId="164" fontId="0" fillId="0" borderId="0" xfId="0" applyNumberFormat="1"/>
    <xf numFmtId="0" fontId="21" fillId="0" borderId="0" xfId="0" applyFont="1"/>
    <xf numFmtId="0" fontId="11" fillId="0" borderId="0" xfId="0" applyFont="1"/>
    <xf numFmtId="0" fontId="22" fillId="0" borderId="0" xfId="0" applyFont="1" applyAlignment="1">
      <alignment horizontal="center"/>
    </xf>
    <xf numFmtId="0" fontId="23" fillId="0" borderId="0" xfId="0" applyFont="1"/>
    <xf numFmtId="0" fontId="22" fillId="0" borderId="0" xfId="0" applyFont="1" applyAlignment="1">
      <alignment horizontal="center" vertical="center"/>
    </xf>
    <xf numFmtId="0" fontId="12" fillId="0" borderId="0" xfId="0" applyFont="1" applyAlignment="1">
      <alignment horizontal="center"/>
    </xf>
    <xf numFmtId="0" fontId="23" fillId="0" borderId="0" xfId="0" applyFont="1" applyAlignment="1">
      <alignment horizontal="center"/>
    </xf>
    <xf numFmtId="0" fontId="11" fillId="0" borderId="0" xfId="0" applyFont="1" applyAlignment="1">
      <alignment wrapText="1"/>
    </xf>
    <xf numFmtId="0" fontId="11" fillId="0" borderId="4" xfId="0" applyFont="1" applyBorder="1"/>
    <xf numFmtId="0" fontId="12" fillId="0" borderId="4" xfId="0" applyFont="1" applyBorder="1"/>
    <xf numFmtId="164" fontId="12" fillId="7" borderId="4" xfId="0" applyNumberFormat="1" applyFont="1" applyFill="1" applyBorder="1"/>
    <xf numFmtId="164" fontId="12" fillId="6" borderId="4" xfId="0" applyNumberFormat="1" applyFont="1" applyFill="1" applyBorder="1"/>
    <xf numFmtId="165" fontId="23" fillId="0" borderId="0" xfId="0" applyNumberFormat="1" applyFont="1"/>
    <xf numFmtId="164" fontId="12" fillId="0" borderId="0" xfId="0" applyNumberFormat="1" applyFont="1"/>
    <xf numFmtId="164" fontId="12" fillId="3" borderId="0" xfId="0" applyNumberFormat="1" applyFont="1" applyFill="1"/>
    <xf numFmtId="3" fontId="12" fillId="0" borderId="0" xfId="0" applyNumberFormat="1" applyFont="1"/>
    <xf numFmtId="10" fontId="23" fillId="0" borderId="0" xfId="0" applyNumberFormat="1" applyFont="1"/>
    <xf numFmtId="0" fontId="11" fillId="0" borderId="4" xfId="0" applyFont="1" applyBorder="1" applyAlignment="1">
      <alignment wrapText="1"/>
    </xf>
    <xf numFmtId="0" fontId="11" fillId="7" borderId="4" xfId="0" applyFont="1" applyFill="1" applyBorder="1" applyAlignment="1">
      <alignment horizontal="center"/>
    </xf>
    <xf numFmtId="10" fontId="23" fillId="0" borderId="0" xfId="0" applyNumberFormat="1" applyFont="1" applyAlignment="1">
      <alignment vertical="top" wrapText="1"/>
    </xf>
    <xf numFmtId="164" fontId="24" fillId="3" borderId="0" xfId="0" applyNumberFormat="1" applyFont="1" applyFill="1" applyAlignment="1">
      <alignment horizontal="right" vertical="top"/>
    </xf>
    <xf numFmtId="0" fontId="11" fillId="7" borderId="4" xfId="0" applyFont="1" applyFill="1" applyBorder="1" applyAlignment="1" applyProtection="1">
      <alignment horizontal="center" vertical="center"/>
      <protection locked="0"/>
    </xf>
    <xf numFmtId="0" fontId="11" fillId="7" borderId="4" xfId="0" applyFont="1" applyFill="1" applyBorder="1" applyAlignment="1">
      <alignment horizontal="center" vertical="center"/>
    </xf>
    <xf numFmtId="164" fontId="23" fillId="0" borderId="0" xfId="0" applyNumberFormat="1" applyFont="1" applyAlignment="1">
      <alignment vertical="top"/>
    </xf>
    <xf numFmtId="0" fontId="11" fillId="0" borderId="4" xfId="0" applyFont="1" applyBorder="1" applyAlignment="1">
      <alignment vertical="top" wrapText="1"/>
    </xf>
    <xf numFmtId="0" fontId="12" fillId="0" borderId="0" xfId="0" applyFont="1" applyAlignment="1">
      <alignment vertical="top" wrapText="1"/>
    </xf>
    <xf numFmtId="10" fontId="12" fillId="7" borderId="4" xfId="0" applyNumberFormat="1" applyFont="1" applyFill="1" applyBorder="1"/>
    <xf numFmtId="10" fontId="23" fillId="3" borderId="0" xfId="0" applyNumberFormat="1" applyFont="1" applyFill="1"/>
    <xf numFmtId="0" fontId="25" fillId="8" borderId="0" xfId="0" applyFont="1" applyFill="1"/>
    <xf numFmtId="0" fontId="11" fillId="8" borderId="0" xfId="0" applyFont="1" applyFill="1"/>
    <xf numFmtId="0" fontId="23" fillId="8" borderId="0" xfId="0" applyFont="1" applyFill="1"/>
    <xf numFmtId="0" fontId="12" fillId="8" borderId="0" xfId="0" applyFont="1" applyFill="1" applyAlignment="1">
      <alignment horizontal="center"/>
    </xf>
    <xf numFmtId="0" fontId="23" fillId="8" borderId="0" xfId="0" applyFont="1" applyFill="1" applyAlignment="1">
      <alignment horizontal="center"/>
    </xf>
    <xf numFmtId="0" fontId="12" fillId="8" borderId="0" xfId="0" applyFont="1" applyFill="1" applyAlignment="1">
      <alignment horizontal="center" vertical="center"/>
    </xf>
    <xf numFmtId="0" fontId="11" fillId="8" borderId="4" xfId="0" applyFont="1" applyFill="1" applyBorder="1"/>
    <xf numFmtId="164" fontId="12" fillId="8" borderId="4" xfId="0" applyNumberFormat="1" applyFont="1" applyFill="1" applyBorder="1"/>
    <xf numFmtId="5" fontId="12" fillId="8" borderId="4" xfId="1" applyNumberFormat="1" applyFont="1" applyFill="1" applyBorder="1"/>
    <xf numFmtId="164" fontId="12" fillId="8" borderId="0" xfId="0" applyNumberFormat="1" applyFont="1" applyFill="1"/>
    <xf numFmtId="0" fontId="12" fillId="8" borderId="0" xfId="0" applyFont="1" applyFill="1"/>
    <xf numFmtId="0" fontId="27" fillId="8" borderId="0" xfId="0" applyFont="1" applyFill="1"/>
    <xf numFmtId="0" fontId="11" fillId="8" borderId="0" xfId="0" applyFont="1" applyFill="1" applyAlignment="1">
      <alignment horizontal="center"/>
    </xf>
    <xf numFmtId="0" fontId="19" fillId="8" borderId="0" xfId="0" applyFont="1" applyFill="1"/>
    <xf numFmtId="0" fontId="18" fillId="8" borderId="4" xfId="0" applyFont="1" applyFill="1" applyBorder="1" applyAlignment="1">
      <alignment horizontal="left" vertical="top"/>
    </xf>
    <xf numFmtId="6" fontId="18" fillId="8" borderId="4" xfId="0" applyNumberFormat="1" applyFont="1" applyFill="1" applyBorder="1" applyAlignment="1">
      <alignment vertical="top"/>
    </xf>
    <xf numFmtId="6" fontId="18" fillId="8" borderId="4" xfId="0" applyNumberFormat="1" applyFont="1" applyFill="1" applyBorder="1" applyAlignment="1">
      <alignment horizontal="right" vertical="top"/>
    </xf>
    <xf numFmtId="10" fontId="3" fillId="8" borderId="4" xfId="2" applyNumberFormat="1" applyFont="1" applyFill="1" applyBorder="1" applyAlignment="1">
      <alignment horizontal="right" vertical="top"/>
    </xf>
    <xf numFmtId="10" fontId="3" fillId="8" borderId="4" xfId="2" applyNumberFormat="1" applyFont="1" applyFill="1" applyBorder="1" applyAlignment="1">
      <alignment vertical="top"/>
    </xf>
    <xf numFmtId="164" fontId="3" fillId="8" borderId="4" xfId="0" applyNumberFormat="1" applyFont="1" applyFill="1" applyBorder="1" applyAlignment="1">
      <alignment vertical="top"/>
    </xf>
    <xf numFmtId="164" fontId="3" fillId="8" borderId="4" xfId="0" applyNumberFormat="1" applyFont="1" applyFill="1" applyBorder="1" applyAlignment="1">
      <alignment horizontal="right" vertical="top"/>
    </xf>
    <xf numFmtId="3" fontId="3" fillId="8" borderId="4" xfId="0" applyNumberFormat="1" applyFont="1" applyFill="1" applyBorder="1" applyAlignment="1">
      <alignment horizontal="right" vertical="top"/>
    </xf>
    <xf numFmtId="0" fontId="4" fillId="8" borderId="0" xfId="0" applyFont="1" applyFill="1" applyAlignment="1">
      <alignment horizontal="left" vertical="top"/>
    </xf>
    <xf numFmtId="164" fontId="18" fillId="8" borderId="4" xfId="0" applyNumberFormat="1" applyFont="1" applyFill="1" applyBorder="1" applyAlignment="1">
      <alignment vertical="top"/>
    </xf>
    <xf numFmtId="164" fontId="18" fillId="8" borderId="4" xfId="0" applyNumberFormat="1" applyFont="1" applyFill="1" applyBorder="1" applyAlignment="1">
      <alignment horizontal="right" vertical="top"/>
    </xf>
    <xf numFmtId="164" fontId="3" fillId="8" borderId="4" xfId="0" applyNumberFormat="1" applyFont="1" applyFill="1" applyBorder="1" applyAlignment="1">
      <alignment horizontal="right" vertical="center"/>
    </xf>
    <xf numFmtId="164" fontId="3" fillId="8" borderId="4" xfId="0" applyNumberFormat="1" applyFont="1" applyFill="1" applyBorder="1" applyAlignment="1">
      <alignment vertical="center"/>
    </xf>
    <xf numFmtId="164" fontId="18" fillId="8" borderId="4" xfId="1" applyNumberFormat="1" applyFont="1" applyFill="1" applyBorder="1" applyAlignment="1">
      <alignment vertical="top"/>
    </xf>
    <xf numFmtId="164" fontId="18" fillId="8" borderId="4" xfId="1" applyNumberFormat="1" applyFont="1" applyFill="1" applyBorder="1" applyAlignment="1">
      <alignment horizontal="right" vertical="top"/>
    </xf>
    <xf numFmtId="0" fontId="4" fillId="8" borderId="1" xfId="0" applyFont="1" applyFill="1" applyBorder="1" applyAlignment="1">
      <alignment horizontal="left" vertical="top"/>
    </xf>
    <xf numFmtId="0" fontId="18" fillId="8" borderId="0" xfId="0" applyFont="1" applyFill="1" applyAlignment="1">
      <alignment horizontal="left" vertical="top"/>
    </xf>
    <xf numFmtId="6" fontId="18" fillId="8" borderId="0" xfId="0" applyNumberFormat="1" applyFont="1" applyFill="1" applyAlignment="1">
      <alignment horizontal="center" vertical="top"/>
    </xf>
    <xf numFmtId="6" fontId="18" fillId="8" borderId="0" xfId="0" applyNumberFormat="1" applyFont="1" applyFill="1" applyAlignment="1">
      <alignment horizontal="right" vertical="top"/>
    </xf>
    <xf numFmtId="10" fontId="3" fillId="8" borderId="0" xfId="2" applyNumberFormat="1" applyFont="1" applyFill="1" applyBorder="1" applyAlignment="1">
      <alignment horizontal="center" vertical="top"/>
    </xf>
    <xf numFmtId="6" fontId="3" fillId="8" borderId="16" xfId="0" applyNumberFormat="1" applyFont="1" applyFill="1" applyBorder="1" applyAlignment="1">
      <alignment horizontal="left" vertical="top"/>
    </xf>
    <xf numFmtId="0" fontId="3" fillId="8" borderId="0" xfId="0" applyFont="1" applyFill="1" applyAlignment="1">
      <alignment horizontal="left" vertical="top"/>
    </xf>
    <xf numFmtId="3" fontId="3" fillId="8" borderId="0" xfId="0" applyNumberFormat="1" applyFont="1" applyFill="1" applyAlignment="1">
      <alignment horizontal="right" vertical="top"/>
    </xf>
    <xf numFmtId="0" fontId="20" fillId="8" borderId="4" xfId="0" applyFont="1" applyFill="1" applyBorder="1" applyAlignment="1">
      <alignment horizontal="left" vertical="top"/>
    </xf>
    <xf numFmtId="164" fontId="3" fillId="8" borderId="4" xfId="2" applyNumberFormat="1" applyFont="1" applyFill="1" applyBorder="1" applyAlignment="1">
      <alignment vertical="top"/>
    </xf>
    <xf numFmtId="0" fontId="17" fillId="8" borderId="0" xfId="0" applyFont="1" applyFill="1" applyAlignment="1">
      <alignment horizontal="left" vertical="top"/>
    </xf>
    <xf numFmtId="164" fontId="18" fillId="8" borderId="4" xfId="0" applyNumberFormat="1" applyFont="1" applyFill="1" applyBorder="1" applyAlignment="1">
      <alignment horizontal="center" vertical="top"/>
    </xf>
    <xf numFmtId="10" fontId="3" fillId="8" borderId="4" xfId="2" applyNumberFormat="1" applyFont="1" applyFill="1" applyBorder="1" applyAlignment="1">
      <alignment horizontal="center" vertical="top"/>
    </xf>
    <xf numFmtId="6" fontId="3" fillId="8" borderId="4" xfId="0" applyNumberFormat="1" applyFont="1" applyFill="1" applyBorder="1" applyAlignment="1">
      <alignment horizontal="left" vertical="top"/>
    </xf>
    <xf numFmtId="0" fontId="3" fillId="8" borderId="4" xfId="0" applyFont="1" applyFill="1" applyBorder="1" applyAlignment="1">
      <alignment horizontal="left" vertical="top"/>
    </xf>
    <xf numFmtId="165" fontId="3" fillId="8" borderId="4" xfId="0" applyNumberFormat="1" applyFont="1" applyFill="1" applyBorder="1" applyAlignment="1">
      <alignment horizontal="left" vertical="top"/>
    </xf>
    <xf numFmtId="6" fontId="18" fillId="8" borderId="4" xfId="0" applyNumberFormat="1" applyFont="1" applyFill="1" applyBorder="1" applyAlignment="1">
      <alignment horizontal="center" vertical="top"/>
    </xf>
    <xf numFmtId="10" fontId="3" fillId="8" borderId="4" xfId="0" applyNumberFormat="1" applyFont="1" applyFill="1" applyBorder="1" applyAlignment="1">
      <alignment horizontal="right" vertical="top"/>
    </xf>
    <xf numFmtId="0" fontId="28" fillId="0" borderId="0" xfId="3" applyFont="1"/>
    <xf numFmtId="0" fontId="28" fillId="0" borderId="4" xfId="3" applyFont="1" applyBorder="1" applyAlignment="1">
      <alignment horizontal="center" vertical="center" wrapText="1"/>
    </xf>
    <xf numFmtId="0" fontId="28" fillId="8" borderId="4" xfId="3" applyFont="1" applyFill="1" applyBorder="1" applyAlignment="1">
      <alignment horizontal="center" vertical="center" wrapText="1"/>
    </xf>
    <xf numFmtId="0" fontId="28" fillId="5" borderId="4" xfId="3" applyFont="1" applyFill="1" applyBorder="1" applyAlignment="1">
      <alignment horizontal="center" vertical="center" wrapText="1"/>
    </xf>
    <xf numFmtId="0" fontId="28" fillId="0" borderId="0" xfId="3" applyFont="1" applyAlignment="1">
      <alignment horizontal="center" vertical="center" wrapText="1"/>
    </xf>
    <xf numFmtId="0" fontId="28" fillId="0" borderId="4" xfId="3" applyFont="1" applyBorder="1"/>
    <xf numFmtId="0" fontId="28" fillId="8" borderId="4" xfId="3" applyFont="1" applyFill="1" applyBorder="1"/>
    <xf numFmtId="164" fontId="28" fillId="0" borderId="22" xfId="3" applyNumberFormat="1" applyFont="1" applyBorder="1"/>
    <xf numFmtId="164" fontId="28" fillId="0" borderId="23" xfId="3" applyNumberFormat="1" applyFont="1" applyBorder="1"/>
    <xf numFmtId="164" fontId="28" fillId="0" borderId="24" xfId="3" applyNumberFormat="1" applyFont="1" applyBorder="1"/>
    <xf numFmtId="164" fontId="28" fillId="8" borderId="25" xfId="3" applyNumberFormat="1" applyFont="1" applyFill="1" applyBorder="1"/>
    <xf numFmtId="164" fontId="28" fillId="5" borderId="26" xfId="3" applyNumberFormat="1" applyFont="1" applyFill="1" applyBorder="1"/>
    <xf numFmtId="164" fontId="28" fillId="8" borderId="26" xfId="3" applyNumberFormat="1" applyFont="1" applyFill="1" applyBorder="1"/>
    <xf numFmtId="164" fontId="28" fillId="0" borderId="0" xfId="3" applyNumberFormat="1" applyFont="1"/>
    <xf numFmtId="164" fontId="28" fillId="0" borderId="13" xfId="3" applyNumberFormat="1" applyFont="1" applyBorder="1"/>
    <xf numFmtId="164" fontId="28" fillId="0" borderId="12" xfId="3" applyNumberFormat="1" applyFont="1" applyBorder="1"/>
    <xf numFmtId="164" fontId="28" fillId="0" borderId="11" xfId="3" applyNumberFormat="1" applyFont="1" applyBorder="1"/>
    <xf numFmtId="164" fontId="28" fillId="8" borderId="21" xfId="3" applyNumberFormat="1" applyFont="1" applyFill="1" applyBorder="1"/>
    <xf numFmtId="164" fontId="28" fillId="5" borderId="4" xfId="3" applyNumberFormat="1" applyFont="1" applyFill="1" applyBorder="1"/>
    <xf numFmtId="164" fontId="28" fillId="0" borderId="15" xfId="3" applyNumberFormat="1" applyFont="1" applyBorder="1"/>
    <xf numFmtId="164" fontId="28" fillId="0" borderId="14" xfId="3" applyNumberFormat="1" applyFont="1" applyBorder="1"/>
    <xf numFmtId="0" fontId="28" fillId="8" borderId="10" xfId="3" applyFont="1" applyFill="1" applyBorder="1"/>
    <xf numFmtId="164" fontId="28" fillId="8" borderId="9" xfId="3" applyNumberFormat="1" applyFont="1" applyFill="1" applyBorder="1"/>
    <xf numFmtId="164" fontId="28" fillId="8" borderId="8" xfId="3" applyNumberFormat="1" applyFont="1" applyFill="1" applyBorder="1"/>
    <xf numFmtId="164" fontId="28" fillId="8" borderId="7" xfId="3" applyNumberFormat="1" applyFont="1" applyFill="1" applyBorder="1"/>
    <xf numFmtId="164" fontId="28" fillId="8" borderId="10" xfId="3" applyNumberFormat="1" applyFont="1" applyFill="1" applyBorder="1"/>
    <xf numFmtId="164" fontId="28" fillId="8" borderId="4" xfId="3" applyNumberFormat="1" applyFont="1" applyFill="1" applyBorder="1"/>
    <xf numFmtId="0" fontId="28" fillId="5" borderId="4" xfId="3" applyFont="1" applyFill="1" applyBorder="1" applyAlignment="1">
      <alignment wrapText="1"/>
    </xf>
    <xf numFmtId="0" fontId="3" fillId="8" borderId="4" xfId="0" applyFont="1" applyFill="1" applyBorder="1" applyAlignment="1">
      <alignment horizontal="right" vertical="top"/>
    </xf>
    <xf numFmtId="164" fontId="18" fillId="8" borderId="26" xfId="0" applyNumberFormat="1" applyFont="1" applyFill="1" applyBorder="1" applyAlignment="1">
      <alignment horizontal="right" vertical="top"/>
    </xf>
    <xf numFmtId="164" fontId="3" fillId="8" borderId="26" xfId="0" applyNumberFormat="1" applyFont="1" applyFill="1" applyBorder="1" applyAlignment="1">
      <alignment horizontal="right" vertical="center"/>
    </xf>
    <xf numFmtId="164" fontId="3" fillId="8" borderId="26" xfId="0" applyNumberFormat="1" applyFont="1" applyFill="1" applyBorder="1" applyAlignment="1">
      <alignment vertical="center"/>
    </xf>
    <xf numFmtId="10" fontId="3" fillId="8" borderId="26" xfId="2" applyNumberFormat="1" applyFont="1" applyFill="1" applyBorder="1" applyAlignment="1">
      <alignment horizontal="right" vertical="top"/>
    </xf>
    <xf numFmtId="164" fontId="3" fillId="8" borderId="26" xfId="0" applyNumberFormat="1" applyFont="1" applyFill="1" applyBorder="1" applyAlignment="1">
      <alignment horizontal="right" vertical="top"/>
    </xf>
    <xf numFmtId="0" fontId="5" fillId="5" borderId="5"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right" vertical="center" wrapText="1"/>
    </xf>
    <xf numFmtId="0" fontId="5" fillId="5" borderId="6" xfId="0" applyFont="1" applyFill="1" applyBorder="1" applyAlignment="1">
      <alignment horizontal="center" vertical="center" wrapText="1"/>
    </xf>
    <xf numFmtId="164" fontId="3" fillId="8" borderId="26" xfId="0" applyNumberFormat="1" applyFont="1" applyFill="1" applyBorder="1" applyAlignment="1">
      <alignment vertical="top"/>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3" fontId="3" fillId="8" borderId="26" xfId="0" applyNumberFormat="1" applyFont="1" applyFill="1" applyBorder="1" applyAlignment="1">
      <alignment horizontal="right" vertical="top"/>
    </xf>
    <xf numFmtId="3" fontId="5" fillId="5" borderId="6" xfId="0" applyNumberFormat="1" applyFont="1" applyFill="1" applyBorder="1" applyAlignment="1">
      <alignment horizontal="center" vertical="center" wrapText="1"/>
    </xf>
    <xf numFmtId="3" fontId="5" fillId="4" borderId="19" xfId="0" applyNumberFormat="1" applyFont="1" applyFill="1" applyBorder="1" applyAlignment="1">
      <alignment horizontal="center" vertical="center" wrapText="1"/>
    </xf>
    <xf numFmtId="0" fontId="31" fillId="0" borderId="0" xfId="3" applyFont="1" applyAlignment="1">
      <alignment wrapText="1"/>
    </xf>
    <xf numFmtId="0" fontId="3" fillId="0" borderId="4" xfId="0" applyFont="1" applyBorder="1" applyAlignment="1">
      <alignment wrapText="1"/>
    </xf>
    <xf numFmtId="0" fontId="3" fillId="0" borderId="4" xfId="0" applyFont="1" applyBorder="1"/>
    <xf numFmtId="164" fontId="3" fillId="0" borderId="4" xfId="0" applyNumberFormat="1" applyFont="1" applyBorder="1"/>
    <xf numFmtId="0" fontId="30" fillId="0" borderId="4" xfId="0" applyFont="1" applyBorder="1"/>
    <xf numFmtId="164" fontId="3" fillId="0" borderId="4" xfId="0" applyNumberFormat="1" applyFont="1" applyBorder="1" applyProtection="1">
      <protection locked="0"/>
    </xf>
    <xf numFmtId="1" fontId="30" fillId="0" borderId="4" xfId="0" applyNumberFormat="1" applyFont="1" applyBorder="1" applyProtection="1">
      <protection locked="0"/>
    </xf>
    <xf numFmtId="1" fontId="30" fillId="0" borderId="4" xfId="0" applyNumberFormat="1" applyFont="1" applyBorder="1"/>
    <xf numFmtId="0" fontId="20" fillId="0" borderId="4" xfId="0" applyFont="1" applyBorder="1"/>
    <xf numFmtId="0" fontId="20" fillId="3" borderId="4" xfId="0" applyFont="1" applyFill="1" applyBorder="1"/>
    <xf numFmtId="0" fontId="3" fillId="3" borderId="4" xfId="0" applyFont="1" applyFill="1" applyBorder="1"/>
    <xf numFmtId="164" fontId="3" fillId="3" borderId="4" xfId="0" applyNumberFormat="1" applyFont="1" applyFill="1" applyBorder="1"/>
    <xf numFmtId="166" fontId="3" fillId="3" borderId="4" xfId="0" applyNumberFormat="1" applyFont="1" applyFill="1" applyBorder="1"/>
    <xf numFmtId="167" fontId="3" fillId="0" borderId="4" xfId="0" applyNumberFormat="1" applyFont="1" applyBorder="1"/>
    <xf numFmtId="0" fontId="32" fillId="0" borderId="0" xfId="0" applyFont="1"/>
    <xf numFmtId="168" fontId="12" fillId="7" borderId="4" xfId="0" applyNumberFormat="1" applyFont="1" applyFill="1" applyBorder="1"/>
    <xf numFmtId="10" fontId="0" fillId="0" borderId="0" xfId="2" applyNumberFormat="1" applyFont="1"/>
    <xf numFmtId="10" fontId="4" fillId="3" borderId="0" xfId="2" applyNumberFormat="1" applyFont="1" applyFill="1" applyAlignment="1">
      <alignment horizontal="left" vertical="top"/>
    </xf>
    <xf numFmtId="0" fontId="0" fillId="0" borderId="0" xfId="0" applyAlignment="1">
      <alignment horizontal="center" wrapText="1"/>
    </xf>
    <xf numFmtId="0" fontId="23" fillId="0" borderId="4" xfId="0" applyFont="1" applyBorder="1" applyAlignment="1">
      <alignment horizontal="center"/>
    </xf>
    <xf numFmtId="167" fontId="23" fillId="0" borderId="4" xfId="2" applyNumberFormat="1" applyFont="1" applyBorder="1"/>
    <xf numFmtId="167" fontId="23" fillId="0" borderId="4" xfId="2" applyNumberFormat="1" applyFont="1" applyBorder="1" applyAlignment="1">
      <alignment horizontal="center"/>
    </xf>
    <xf numFmtId="10" fontId="23" fillId="0" borderId="4" xfId="2" applyNumberFormat="1" applyFont="1" applyBorder="1"/>
    <xf numFmtId="169" fontId="0" fillId="0" borderId="0" xfId="0" applyNumberFormat="1"/>
    <xf numFmtId="164" fontId="23" fillId="0" borderId="4" xfId="0" applyNumberFormat="1" applyFont="1" applyBorder="1"/>
    <xf numFmtId="164" fontId="23" fillId="8" borderId="4" xfId="0" applyNumberFormat="1" applyFont="1" applyFill="1" applyBorder="1"/>
    <xf numFmtId="164" fontId="23" fillId="6" borderId="4" xfId="0" applyNumberFormat="1" applyFont="1" applyFill="1" applyBorder="1"/>
    <xf numFmtId="0" fontId="27" fillId="9" borderId="4" xfId="0" applyFont="1" applyFill="1" applyBorder="1" applyAlignment="1">
      <alignment horizontal="center" wrapText="1"/>
    </xf>
    <xf numFmtId="0" fontId="34" fillId="0" borderId="4" xfId="0" applyFont="1" applyBorder="1"/>
    <xf numFmtId="0" fontId="21" fillId="0" borderId="4" xfId="0" applyFont="1" applyBorder="1"/>
    <xf numFmtId="164" fontId="28" fillId="5" borderId="26" xfId="6" applyNumberFormat="1" applyFont="1" applyFill="1" applyBorder="1"/>
    <xf numFmtId="164" fontId="21" fillId="0" borderId="4" xfId="0" applyNumberFormat="1" applyFont="1" applyBorder="1"/>
    <xf numFmtId="10" fontId="3" fillId="10" borderId="4" xfId="0" applyNumberFormat="1" applyFont="1" applyFill="1" applyBorder="1"/>
    <xf numFmtId="166" fontId="3" fillId="10" borderId="4" xfId="0" applyNumberFormat="1" applyFont="1" applyFill="1" applyBorder="1"/>
    <xf numFmtId="0" fontId="12" fillId="0" borderId="0" xfId="0" applyFont="1" applyAlignment="1">
      <alignment horizontal="center"/>
    </xf>
    <xf numFmtId="0" fontId="32" fillId="0" borderId="0" xfId="0" applyFont="1" applyAlignment="1">
      <alignment horizontal="center"/>
    </xf>
    <xf numFmtId="0" fontId="32" fillId="0" borderId="0" xfId="0" applyFont="1"/>
    <xf numFmtId="0" fontId="26" fillId="8" borderId="0" xfId="0" applyFont="1" applyFill="1" applyAlignment="1">
      <alignment horizontal="center"/>
    </xf>
    <xf numFmtId="0" fontId="26" fillId="8" borderId="0" xfId="0" applyFont="1" applyFill="1" applyAlignment="1">
      <alignment horizontal="center" vertical="center"/>
    </xf>
    <xf numFmtId="0" fontId="11" fillId="8" borderId="0" xfId="0" applyFont="1" applyFill="1" applyAlignment="1">
      <alignment horizontal="center"/>
    </xf>
    <xf numFmtId="0" fontId="27" fillId="8" borderId="0" xfId="0" applyFont="1" applyFill="1" applyAlignment="1">
      <alignment horizontal="center"/>
    </xf>
    <xf numFmtId="0" fontId="27" fillId="8" borderId="0" xfId="0" applyFont="1" applyFill="1"/>
    <xf numFmtId="0" fontId="25" fillId="0" borderId="0" xfId="0" applyFont="1" applyAlignment="1">
      <alignment horizontal="center"/>
    </xf>
    <xf numFmtId="0" fontId="22" fillId="0" borderId="0" xfId="0" applyFont="1" applyAlignment="1">
      <alignment horizontal="center"/>
    </xf>
    <xf numFmtId="0" fontId="22" fillId="0" borderId="0" xfId="0" applyFont="1" applyAlignment="1">
      <alignment horizontal="center" vertical="center"/>
    </xf>
    <xf numFmtId="0" fontId="23" fillId="0" borderId="0" xfId="0" applyFont="1" applyAlignment="1">
      <alignment horizontal="center"/>
    </xf>
    <xf numFmtId="0" fontId="23" fillId="0" borderId="0" xfId="0" applyFont="1"/>
    <xf numFmtId="0" fontId="13" fillId="5" borderId="5" xfId="0" applyFont="1" applyFill="1" applyBorder="1" applyAlignment="1">
      <alignment horizontal="center" vertical="top"/>
    </xf>
    <xf numFmtId="0" fontId="14" fillId="5" borderId="2" xfId="0" applyFont="1" applyFill="1" applyBorder="1" applyAlignment="1">
      <alignment horizontal="center" vertical="top"/>
    </xf>
    <xf numFmtId="0" fontId="14" fillId="5" borderId="6" xfId="0" applyFont="1" applyFill="1" applyBorder="1" applyAlignment="1">
      <alignment horizontal="center" vertical="top"/>
    </xf>
    <xf numFmtId="0" fontId="5" fillId="2" borderId="0" xfId="0" applyFont="1" applyFill="1" applyAlignment="1">
      <alignment horizontal="center" vertical="center"/>
    </xf>
    <xf numFmtId="0" fontId="13" fillId="5" borderId="0" xfId="0" applyFont="1" applyFill="1" applyAlignment="1">
      <alignment horizontal="center" vertical="top"/>
    </xf>
    <xf numFmtId="0" fontId="0" fillId="0" borderId="0" xfId="0" applyAlignment="1">
      <alignment vertical="top"/>
    </xf>
    <xf numFmtId="0" fontId="13"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3" fillId="4" borderId="0" xfId="0" applyFont="1" applyFill="1" applyAlignment="1">
      <alignment horizontal="center" vertical="top"/>
    </xf>
    <xf numFmtId="0" fontId="13" fillId="0" borderId="3" xfId="0" applyFont="1" applyBorder="1" applyAlignment="1">
      <alignment horizontal="center" vertical="top"/>
    </xf>
    <xf numFmtId="0" fontId="13" fillId="0" borderId="17" xfId="0" applyFont="1" applyBorder="1" applyAlignment="1">
      <alignment horizontal="center" vertical="top"/>
    </xf>
    <xf numFmtId="0" fontId="28" fillId="0" borderId="0" xfId="3" applyFont="1" applyAlignment="1">
      <alignment wrapText="1"/>
    </xf>
    <xf numFmtId="0" fontId="3" fillId="0" borderId="0" xfId="0" applyFont="1" applyAlignment="1">
      <alignment wrapText="1"/>
    </xf>
    <xf numFmtId="0" fontId="3" fillId="0" borderId="5" xfId="0" applyFont="1" applyBorder="1" applyAlignment="1">
      <alignment wrapText="1"/>
    </xf>
    <xf numFmtId="0" fontId="3" fillId="0" borderId="2" xfId="0" applyFont="1" applyBorder="1"/>
    <xf numFmtId="0" fontId="0" fillId="0" borderId="2" xfId="0" applyBorder="1"/>
    <xf numFmtId="0" fontId="0" fillId="0" borderId="6" xfId="0" applyBorder="1"/>
    <xf numFmtId="0" fontId="30" fillId="10" borderId="4" xfId="0" applyFont="1" applyFill="1" applyBorder="1" applyAlignment="1">
      <alignment wrapText="1"/>
    </xf>
    <xf numFmtId="0" fontId="4" fillId="10" borderId="4" xfId="0" applyFont="1" applyFill="1" applyBorder="1" applyAlignment="1">
      <alignment wrapText="1"/>
    </xf>
    <xf numFmtId="0" fontId="27" fillId="9" borderId="4" xfId="0" applyFont="1" applyFill="1" applyBorder="1" applyAlignment="1">
      <alignment horizontal="center"/>
    </xf>
    <xf numFmtId="43" fontId="3" fillId="0" borderId="0" xfId="4" applyFont="1" applyBorder="1"/>
  </cellXfs>
  <cellStyles count="8">
    <cellStyle name="Comma" xfId="4" builtinId="3"/>
    <cellStyle name="Comma 2" xfId="7" xr:uid="{01F89F09-A1B4-4E8D-AA31-133FE14E78E9}"/>
    <cellStyle name="Currency" xfId="1" builtinId="4"/>
    <cellStyle name="Normal" xfId="0" builtinId="0"/>
    <cellStyle name="Normal 2" xfId="3" xr:uid="{CE5D2E6F-4DD5-4E89-9D5C-3E715D07B4E5}"/>
    <cellStyle name="Normal 2 2" xfId="6" xr:uid="{11B9DDF7-43A5-48EB-B6D2-185BF744F8CC}"/>
    <cellStyle name="Normal 3" xfId="5" xr:uid="{A0EECAFA-2F6C-46B3-936E-8D42FE2E750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7"/>
  <sheetViews>
    <sheetView showGridLines="0" topLeftCell="A6" zoomScale="80" zoomScaleNormal="80" workbookViewId="0">
      <selection activeCell="F42" sqref="F42"/>
    </sheetView>
  </sheetViews>
  <sheetFormatPr defaultRowHeight="13" x14ac:dyDescent="0.3"/>
  <cols>
    <col min="1" max="1" width="76.796875" customWidth="1"/>
    <col min="2" max="2" width="8.19921875" customWidth="1"/>
    <col min="3" max="3" width="20.796875" customWidth="1"/>
    <col min="4" max="4" width="36.296875" customWidth="1"/>
    <col min="5" max="5" width="11.19921875" customWidth="1"/>
    <col min="6" max="7" width="20.69921875" customWidth="1"/>
    <col min="8" max="8" width="13.296875" bestFit="1" customWidth="1"/>
    <col min="9" max="10" width="20.69921875" customWidth="1"/>
    <col min="12" max="13" width="20.69921875" customWidth="1"/>
    <col min="15" max="16" width="20.69921875" customWidth="1"/>
    <col min="18" max="19" width="20.69921875" customWidth="1"/>
  </cols>
  <sheetData>
    <row r="1" spans="1:19" ht="23.5" x14ac:dyDescent="0.55000000000000004">
      <c r="A1" s="11" t="s">
        <v>0</v>
      </c>
      <c r="B1" s="11"/>
      <c r="I1" s="10" t="s">
        <v>1</v>
      </c>
    </row>
    <row r="2" spans="1:19" ht="15.5" x14ac:dyDescent="0.35">
      <c r="A2" s="13"/>
      <c r="B2" s="13"/>
    </row>
    <row r="3" spans="1:19" ht="15.5" x14ac:dyDescent="0.35">
      <c r="A3" s="12"/>
      <c r="B3" s="12"/>
    </row>
    <row r="4" spans="1:19" ht="18.5" x14ac:dyDescent="0.45">
      <c r="A4" s="45" t="s">
        <v>2</v>
      </c>
      <c r="B4" s="45"/>
      <c r="C4" s="205" t="s">
        <v>3</v>
      </c>
      <c r="D4" s="205"/>
      <c r="E4" s="177"/>
      <c r="F4" s="206">
        <v>2024</v>
      </c>
      <c r="G4" s="206"/>
      <c r="H4" s="47"/>
      <c r="I4" s="207">
        <v>2025</v>
      </c>
      <c r="J4" s="207"/>
      <c r="K4" s="47"/>
      <c r="L4" s="197">
        <v>2026</v>
      </c>
      <c r="M4" s="208"/>
      <c r="N4" s="49"/>
      <c r="O4" s="197">
        <v>2027</v>
      </c>
      <c r="P4" s="209"/>
      <c r="Q4" s="47"/>
      <c r="R4" s="197">
        <v>2028</v>
      </c>
      <c r="S4" s="197"/>
    </row>
    <row r="5" spans="1:19" ht="12" customHeight="1" x14ac:dyDescent="0.45">
      <c r="A5" s="45"/>
      <c r="B5" s="45"/>
      <c r="C5" s="198" t="s">
        <v>4</v>
      </c>
      <c r="D5" s="198"/>
      <c r="E5" s="199"/>
      <c r="F5" s="46"/>
      <c r="G5" s="46"/>
      <c r="H5" s="47"/>
      <c r="I5" s="48"/>
      <c r="J5" s="48"/>
      <c r="K5" s="47"/>
      <c r="L5" s="47"/>
      <c r="M5" s="47"/>
      <c r="N5" s="47"/>
      <c r="O5" s="47"/>
      <c r="P5" s="47"/>
      <c r="Q5" s="47"/>
      <c r="R5" s="47"/>
      <c r="S5" s="47"/>
    </row>
    <row r="6" spans="1:19" ht="59.5" customHeight="1" x14ac:dyDescent="0.35">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x14ac:dyDescent="0.35">
      <c r="A7" s="13" t="s">
        <v>8</v>
      </c>
      <c r="B7" s="45"/>
      <c r="C7" s="12"/>
      <c r="D7" s="12"/>
      <c r="E7" s="47"/>
      <c r="F7" s="47"/>
      <c r="G7" s="47"/>
      <c r="H7" s="47"/>
      <c r="I7" s="47"/>
      <c r="J7" s="47"/>
      <c r="K7" s="47"/>
      <c r="L7" s="47"/>
      <c r="M7" s="47"/>
      <c r="N7" s="47"/>
      <c r="O7" s="47"/>
      <c r="P7" s="47"/>
      <c r="Q7" s="47"/>
      <c r="R7" s="47"/>
      <c r="S7" s="47"/>
    </row>
    <row r="8" spans="1:19" ht="15.5" x14ac:dyDescent="0.35">
      <c r="A8" s="52" t="s">
        <v>9</v>
      </c>
      <c r="B8" s="53"/>
      <c r="C8" s="54">
        <v>0</v>
      </c>
      <c r="D8" s="79">
        <v>10642294</v>
      </c>
      <c r="E8" s="47"/>
      <c r="F8" s="55">
        <f>C8*(1+$C$46)</f>
        <v>0</v>
      </c>
      <c r="G8" s="55">
        <f>D8*(1+$C$46)</f>
        <v>10961562.82</v>
      </c>
      <c r="H8" s="56"/>
      <c r="I8" s="55">
        <f>F8*(1+$C$46)</f>
        <v>0</v>
      </c>
      <c r="J8" s="55">
        <f>G8*(1+$C$46)</f>
        <v>11290409.704600001</v>
      </c>
      <c r="K8" s="12"/>
      <c r="L8" s="55">
        <f>I8*(1+$C$46)</f>
        <v>0</v>
      </c>
      <c r="M8" s="55">
        <f>J8*(1+$C$46)</f>
        <v>11629121.995738002</v>
      </c>
      <c r="N8" s="57"/>
      <c r="O8" s="55">
        <f>L8*(1+$C$46)</f>
        <v>0</v>
      </c>
      <c r="P8" s="55">
        <f>M8*(1+$C$46)</f>
        <v>11977995.655610142</v>
      </c>
      <c r="Q8" s="47"/>
      <c r="R8" s="55">
        <f>O8*(1+$C$46)</f>
        <v>0</v>
      </c>
      <c r="S8" s="55">
        <f>P8*(1+$C$46)</f>
        <v>12337335.525278447</v>
      </c>
    </row>
    <row r="9" spans="1:19" ht="15.5" x14ac:dyDescent="0.35">
      <c r="A9" s="52" t="s">
        <v>10</v>
      </c>
      <c r="B9" s="52"/>
      <c r="C9" s="55">
        <f>D8+1</f>
        <v>10642295</v>
      </c>
      <c r="D9" s="55">
        <f>D8*B17</f>
        <v>21284588</v>
      </c>
      <c r="E9" s="47"/>
      <c r="F9" s="55">
        <f>G8+1</f>
        <v>10961563.82</v>
      </c>
      <c r="G9" s="55">
        <f>G8*$B$17</f>
        <v>21923125.640000001</v>
      </c>
      <c r="H9" s="56"/>
      <c r="I9" s="55">
        <f>F9*(1+$C$46)</f>
        <v>11290410.7346</v>
      </c>
      <c r="J9" s="55">
        <f>J$8*$B17</f>
        <v>22580819.409200002</v>
      </c>
      <c r="K9" s="12"/>
      <c r="L9" s="55">
        <f>M8+1</f>
        <v>11629122.995738002</v>
      </c>
      <c r="M9" s="55">
        <f>M$8*$B17</f>
        <v>23258243.991476003</v>
      </c>
      <c r="N9" s="57"/>
      <c r="O9" s="55">
        <f t="shared" ref="O9:O10" si="0">P8+1</f>
        <v>11977996.655610142</v>
      </c>
      <c r="P9" s="55">
        <f>P$8*$B17</f>
        <v>23955991.311220285</v>
      </c>
      <c r="Q9" s="47"/>
      <c r="R9" s="55">
        <f>S8+1</f>
        <v>12337336.525278447</v>
      </c>
      <c r="S9" s="55">
        <f>P9*(1+$C$46)</f>
        <v>24674671.050556894</v>
      </c>
    </row>
    <row r="10" spans="1:19" ht="15.5" x14ac:dyDescent="0.35">
      <c r="A10" s="52" t="s">
        <v>11</v>
      </c>
      <c r="B10" s="52"/>
      <c r="C10" s="55">
        <f>D9+1</f>
        <v>21284589</v>
      </c>
      <c r="D10" s="55">
        <f>D8*B18</f>
        <v>42569176</v>
      </c>
      <c r="E10" s="47"/>
      <c r="F10" s="55">
        <f>C10*(1+$C$46)</f>
        <v>21923126.670000002</v>
      </c>
      <c r="G10" s="55">
        <f>G8*$B$18</f>
        <v>43846251.280000001</v>
      </c>
      <c r="H10" s="56"/>
      <c r="I10" s="55">
        <f>F10*(1+$C$46)</f>
        <v>22580820.470100004</v>
      </c>
      <c r="J10" s="55">
        <f>J$8*$B18</f>
        <v>45161638.818400003</v>
      </c>
      <c r="K10" s="12"/>
      <c r="L10" s="55">
        <f>M9+1</f>
        <v>23258244.991476003</v>
      </c>
      <c r="M10" s="55">
        <f>M$8*$B18</f>
        <v>46516487.982952006</v>
      </c>
      <c r="N10" s="57"/>
      <c r="O10" s="55">
        <f t="shared" si="0"/>
        <v>23955992.311220285</v>
      </c>
      <c r="P10" s="55">
        <f>P$8*$B18</f>
        <v>47911982.622440569</v>
      </c>
      <c r="Q10" s="47"/>
      <c r="R10" s="55">
        <f t="shared" ref="R10" si="1">S9+1</f>
        <v>24674672.050556894</v>
      </c>
      <c r="S10" s="55">
        <f>P10*(1+$C$46)</f>
        <v>49349342.101113789</v>
      </c>
    </row>
    <row r="11" spans="1:19" ht="15.5" hidden="1" x14ac:dyDescent="0.35">
      <c r="A11" s="52" t="s">
        <v>12</v>
      </c>
      <c r="B11" s="52"/>
      <c r="C11" s="55">
        <f>D10+1</f>
        <v>42569177</v>
      </c>
      <c r="D11" s="55">
        <f>IF($B19&gt;B18,$D$8*$B19,500000000)</f>
        <v>500000000</v>
      </c>
      <c r="E11" s="47"/>
      <c r="F11" s="55">
        <f>G10+1</f>
        <v>43846252.280000001</v>
      </c>
      <c r="G11" s="55">
        <f>IF($B19&gt;E18,$D$8*$B19,500000000)</f>
        <v>500000000</v>
      </c>
      <c r="H11" s="56"/>
      <c r="I11" s="55">
        <f>J10+1</f>
        <v>45161639.818400003</v>
      </c>
      <c r="J11" s="55">
        <f>IF($B19&gt;H18,$D$8*$B19,500000000)</f>
        <v>500000000</v>
      </c>
      <c r="K11" s="12"/>
      <c r="L11" s="55">
        <f>M10+1</f>
        <v>46516488.982952006</v>
      </c>
      <c r="M11" s="55">
        <f>IF($B19&gt;K18,$D$8*$B19,500000000)</f>
        <v>500000000</v>
      </c>
      <c r="N11" s="57"/>
      <c r="O11" s="55">
        <f>P10+1</f>
        <v>47911983.622440569</v>
      </c>
      <c r="P11" s="55">
        <f>IF($B19&gt;N18,$D$8*$B19,500000000)</f>
        <v>500000000</v>
      </c>
      <c r="Q11" s="47"/>
      <c r="R11" s="55">
        <f>S10+1</f>
        <v>49349343.101113789</v>
      </c>
      <c r="S11" s="55">
        <f>IF($B19&gt;Q18,$D$8*$B19,500000000)</f>
        <v>500000000</v>
      </c>
    </row>
    <row r="12" spans="1:19" ht="15.5" hidden="1" x14ac:dyDescent="0.35">
      <c r="A12" s="52" t="s">
        <v>13</v>
      </c>
      <c r="B12" s="52"/>
      <c r="C12" s="55">
        <f>IF($B$20&gt;$B19,D11+1,500000000)</f>
        <v>500000000</v>
      </c>
      <c r="D12" s="55">
        <f t="shared" ref="D12:D13" si="2">IF($B20&gt;B19,$D$8*$B20,500000000)</f>
        <v>500000000</v>
      </c>
      <c r="E12" s="47"/>
      <c r="F12" s="55">
        <f>IF($B$20&gt;$B19,G11+1,500000000)</f>
        <v>500000000</v>
      </c>
      <c r="G12" s="55">
        <f t="shared" ref="G12:G13" si="3">IF($B20&gt;E19,$D$8*$B20,500000000)</f>
        <v>500000000</v>
      </c>
      <c r="H12" s="56"/>
      <c r="I12" s="55">
        <f>IF($B$20&gt;$B19,J11+1,500000000)</f>
        <v>500000000</v>
      </c>
      <c r="J12" s="55">
        <f t="shared" ref="J12:J13" si="4">IF($B20&gt;H19,$D$8*$B20,500000000)</f>
        <v>500000000</v>
      </c>
      <c r="K12" s="12"/>
      <c r="L12" s="55">
        <f>IF($B$20&gt;$B19,M11+1,500000000)</f>
        <v>500000000</v>
      </c>
      <c r="M12" s="55">
        <f t="shared" ref="M12:M13" si="5">IF($B20&gt;K19,$D$8*$B20,500000000)</f>
        <v>500000000</v>
      </c>
      <c r="N12" s="57"/>
      <c r="O12" s="55">
        <f>IF($B$20&gt;$B19,P11+1,500000000)</f>
        <v>500000000</v>
      </c>
      <c r="P12" s="55">
        <f t="shared" ref="P12:P13" si="6">IF($B20&gt;N19,$D$8*$B20,500000000)</f>
        <v>500000000</v>
      </c>
      <c r="Q12" s="47"/>
      <c r="R12" s="55">
        <f>IF($B$20&gt;$B19,S11+1,500000000)</f>
        <v>500000000</v>
      </c>
      <c r="S12" s="55">
        <f t="shared" ref="S12:S13" si="7">IF($B20&gt;Q19,$D$8*$B20,500000000)</f>
        <v>500000000</v>
      </c>
    </row>
    <row r="13" spans="1:19" ht="15.5" hidden="1" x14ac:dyDescent="0.35">
      <c r="A13" s="52" t="s">
        <v>14</v>
      </c>
      <c r="B13" s="52"/>
      <c r="C13" s="55">
        <f>IF($B$20&gt;$B20,D12+1,500000000)</f>
        <v>500000000</v>
      </c>
      <c r="D13" s="55">
        <f t="shared" si="2"/>
        <v>500000000</v>
      </c>
      <c r="E13" s="47"/>
      <c r="F13" s="55">
        <f>IF($B$20&gt;$B20,G12+1,500000000)</f>
        <v>500000000</v>
      </c>
      <c r="G13" s="55">
        <f t="shared" si="3"/>
        <v>500000000</v>
      </c>
      <c r="H13" s="56"/>
      <c r="I13" s="55">
        <f>IF($B$20&gt;$B20,J12+1,500000000)</f>
        <v>500000000</v>
      </c>
      <c r="J13" s="55">
        <f t="shared" si="4"/>
        <v>500000000</v>
      </c>
      <c r="K13" s="12"/>
      <c r="L13" s="55">
        <f>IF($B$20&gt;$B20,M12+1,500000000)</f>
        <v>500000000</v>
      </c>
      <c r="M13" s="55">
        <f t="shared" si="5"/>
        <v>500000000</v>
      </c>
      <c r="N13" s="57"/>
      <c r="O13" s="55">
        <f>IF($B$20&gt;$B20,P12+1,500000000)</f>
        <v>500000000</v>
      </c>
      <c r="P13" s="55">
        <f t="shared" si="6"/>
        <v>500000000</v>
      </c>
      <c r="Q13" s="47"/>
      <c r="R13" s="55">
        <f>IF($B$20&gt;$B20,S12+1,500000000)</f>
        <v>500000000</v>
      </c>
      <c r="S13" s="55">
        <f t="shared" si="7"/>
        <v>500000000</v>
      </c>
    </row>
    <row r="14" spans="1:19" ht="15.5" x14ac:dyDescent="0.35">
      <c r="A14" s="45"/>
      <c r="B14" s="45"/>
      <c r="C14" s="58"/>
      <c r="D14" s="58"/>
      <c r="E14" s="47"/>
      <c r="F14" s="57"/>
      <c r="G14" s="57"/>
      <c r="H14" s="56"/>
      <c r="I14" s="59"/>
      <c r="J14" s="59"/>
      <c r="K14" s="12"/>
      <c r="L14" s="57"/>
      <c r="M14" s="57"/>
      <c r="N14" s="57"/>
      <c r="O14" s="57"/>
      <c r="P14" s="57"/>
      <c r="Q14" s="47"/>
      <c r="R14" s="57"/>
      <c r="S14" s="57"/>
    </row>
    <row r="15" spans="1:19" ht="15.5" x14ac:dyDescent="0.35">
      <c r="A15" s="51" t="s">
        <v>15</v>
      </c>
      <c r="B15" s="45"/>
      <c r="C15" s="58"/>
      <c r="D15" s="58"/>
      <c r="E15" s="47"/>
      <c r="F15" s="57"/>
      <c r="G15" s="57"/>
      <c r="H15" s="56"/>
      <c r="I15" s="59"/>
      <c r="J15" s="59"/>
      <c r="K15" s="12"/>
      <c r="L15" s="57"/>
      <c r="M15" s="57"/>
      <c r="N15" s="57"/>
      <c r="O15" s="57"/>
      <c r="P15" s="57"/>
      <c r="Q15" s="47"/>
      <c r="R15" s="47"/>
      <c r="S15" s="47"/>
    </row>
    <row r="16" spans="1:19" ht="113.15" customHeight="1" x14ac:dyDescent="0.35">
      <c r="A16" s="13" t="s">
        <v>16</v>
      </c>
      <c r="B16" s="45"/>
      <c r="C16" s="60"/>
      <c r="D16" s="47"/>
      <c r="E16" s="47"/>
      <c r="F16" s="47"/>
      <c r="G16" s="47"/>
      <c r="H16" s="47"/>
      <c r="I16" s="47"/>
      <c r="J16" s="47"/>
      <c r="K16" s="47"/>
      <c r="L16" s="47"/>
      <c r="M16" s="47"/>
      <c r="N16" s="47"/>
      <c r="O16" s="47"/>
      <c r="P16" s="47"/>
      <c r="Q16" s="47"/>
      <c r="R16" s="47"/>
      <c r="S16" s="47"/>
    </row>
    <row r="17" spans="1:19" ht="31" x14ac:dyDescent="0.35">
      <c r="A17" s="61" t="s">
        <v>17</v>
      </c>
      <c r="B17" s="66">
        <v>2</v>
      </c>
      <c r="C17" s="60"/>
      <c r="D17" s="56"/>
      <c r="E17" s="47"/>
      <c r="F17" s="47"/>
      <c r="G17" s="47"/>
      <c r="H17" s="47"/>
      <c r="I17" s="47"/>
      <c r="J17" s="47"/>
      <c r="K17" s="47"/>
      <c r="L17" s="47"/>
      <c r="M17" s="47"/>
      <c r="N17" s="47"/>
      <c r="O17" s="47"/>
      <c r="P17" s="47"/>
      <c r="Q17" s="47"/>
      <c r="R17" s="47"/>
      <c r="S17" s="47"/>
    </row>
    <row r="18" spans="1:19" ht="31" x14ac:dyDescent="0.35">
      <c r="A18" s="61" t="s">
        <v>18</v>
      </c>
      <c r="B18" s="62">
        <v>4</v>
      </c>
      <c r="C18" s="63"/>
      <c r="D18" s="64"/>
      <c r="E18" s="47"/>
      <c r="F18" s="47"/>
      <c r="G18" s="47"/>
      <c r="H18" s="47"/>
      <c r="I18" s="47"/>
      <c r="J18" s="47"/>
      <c r="K18" s="47"/>
      <c r="L18" s="47"/>
      <c r="M18" s="47"/>
      <c r="N18" s="47"/>
      <c r="O18" s="47"/>
      <c r="P18" s="47"/>
      <c r="Q18" s="47"/>
      <c r="R18" s="47"/>
      <c r="S18" s="47"/>
    </row>
    <row r="19" spans="1:19" ht="49" customHeight="1" x14ac:dyDescent="0.35">
      <c r="A19" s="61" t="s">
        <v>19</v>
      </c>
      <c r="B19" s="65">
        <v>0</v>
      </c>
      <c r="C19" s="47"/>
      <c r="D19" s="56"/>
      <c r="E19" s="47"/>
      <c r="F19" s="47"/>
      <c r="G19" s="56"/>
      <c r="H19" s="47"/>
      <c r="I19" s="47"/>
      <c r="J19" s="47"/>
      <c r="K19" s="47"/>
      <c r="L19" s="47"/>
      <c r="M19" s="47"/>
      <c r="N19" s="47"/>
      <c r="O19" s="47"/>
      <c r="P19" s="47"/>
      <c r="Q19" s="47"/>
      <c r="R19" s="47"/>
      <c r="S19" s="47"/>
    </row>
    <row r="20" spans="1:19" ht="49" customHeight="1" x14ac:dyDescent="0.35">
      <c r="A20" s="61" t="s">
        <v>20</v>
      </c>
      <c r="B20" s="66">
        <v>0</v>
      </c>
      <c r="C20" s="63"/>
      <c r="D20" s="67"/>
      <c r="E20" s="47"/>
      <c r="F20" s="47"/>
      <c r="G20" s="47"/>
      <c r="H20" s="47"/>
      <c r="I20" s="47"/>
      <c r="J20" s="47"/>
      <c r="K20" s="47"/>
      <c r="L20" s="47"/>
      <c r="M20" s="47"/>
      <c r="N20" s="47"/>
      <c r="O20" s="47"/>
      <c r="P20" s="47"/>
      <c r="Q20" s="47"/>
      <c r="R20" s="47"/>
      <c r="S20" s="47"/>
    </row>
    <row r="21" spans="1:19" ht="49" customHeight="1" x14ac:dyDescent="0.3">
      <c r="A21" s="68" t="s">
        <v>21</v>
      </c>
      <c r="B21" s="66">
        <v>0</v>
      </c>
      <c r="C21" s="60"/>
      <c r="D21" s="47"/>
      <c r="E21" s="47"/>
      <c r="F21" s="47"/>
      <c r="G21" s="47"/>
      <c r="H21" s="47"/>
      <c r="I21" s="47"/>
      <c r="J21" s="47"/>
      <c r="K21" s="47"/>
      <c r="L21" s="47"/>
      <c r="M21" s="47"/>
      <c r="N21" s="47"/>
      <c r="O21" s="47"/>
      <c r="P21" s="47"/>
      <c r="Q21" s="47"/>
      <c r="R21" s="47"/>
      <c r="S21" s="47"/>
    </row>
    <row r="22" spans="1:19" ht="15.5" x14ac:dyDescent="0.35">
      <c r="A22" s="45"/>
      <c r="B22" s="45"/>
      <c r="C22" s="58"/>
      <c r="D22" s="58"/>
      <c r="E22" s="47"/>
      <c r="F22" s="57"/>
      <c r="G22" s="57"/>
      <c r="H22" s="56"/>
      <c r="I22" s="60"/>
      <c r="J22" s="47"/>
      <c r="K22" s="47"/>
      <c r="L22" s="47"/>
      <c r="M22" s="47"/>
      <c r="N22" s="47"/>
      <c r="O22" s="47"/>
      <c r="P22" s="47"/>
      <c r="Q22" s="47"/>
      <c r="R22" s="47"/>
      <c r="S22" s="47"/>
    </row>
    <row r="23" spans="1:19" ht="65.150000000000006" customHeight="1" x14ac:dyDescent="0.35">
      <c r="A23" s="51" t="s">
        <v>22</v>
      </c>
      <c r="B23" s="45"/>
      <c r="C23" s="69"/>
      <c r="D23" s="12"/>
      <c r="E23" s="47"/>
      <c r="F23" s="47"/>
      <c r="G23" s="47"/>
      <c r="H23" s="47"/>
      <c r="I23" s="47"/>
      <c r="J23" s="47"/>
      <c r="K23" s="47"/>
      <c r="L23" s="47"/>
      <c r="M23" s="47"/>
      <c r="N23" s="47"/>
      <c r="O23" s="47"/>
      <c r="P23" s="47"/>
      <c r="Q23" s="47"/>
      <c r="R23" s="47"/>
      <c r="S23" s="47"/>
    </row>
    <row r="24" spans="1:19" ht="15.5" x14ac:dyDescent="0.35">
      <c r="A24" s="52" t="s">
        <v>23</v>
      </c>
      <c r="B24" s="53"/>
      <c r="C24" s="178">
        <v>5.6245000000000002E-3</v>
      </c>
      <c r="D24" s="71"/>
      <c r="E24" s="47"/>
      <c r="F24" s="47"/>
      <c r="G24" s="47"/>
      <c r="H24" s="47"/>
      <c r="I24" s="47"/>
      <c r="J24" s="47"/>
      <c r="K24" s="47"/>
      <c r="L24" s="47"/>
      <c r="M24" s="47"/>
      <c r="N24" s="47"/>
      <c r="O24" s="47"/>
      <c r="P24" s="47"/>
      <c r="Q24" s="47"/>
      <c r="R24" s="47"/>
      <c r="S24" s="47"/>
    </row>
    <row r="25" spans="1:19" ht="15.5" x14ac:dyDescent="0.35">
      <c r="A25" s="52" t="s">
        <v>24</v>
      </c>
      <c r="B25" s="53"/>
      <c r="C25" s="178">
        <v>5.6299999999999996E-3</v>
      </c>
      <c r="D25" s="71"/>
      <c r="E25" s="47"/>
      <c r="F25" s="47"/>
      <c r="G25" s="47"/>
      <c r="H25" s="47"/>
      <c r="I25" s="47"/>
      <c r="J25" s="47"/>
      <c r="K25" s="47"/>
      <c r="L25" s="47"/>
      <c r="M25" s="47"/>
      <c r="N25" s="47"/>
      <c r="O25" s="47"/>
      <c r="P25" s="47"/>
      <c r="Q25" s="47"/>
      <c r="R25" s="47"/>
      <c r="S25" s="47"/>
    </row>
    <row r="26" spans="1:19" ht="15.5" x14ac:dyDescent="0.35">
      <c r="A26" s="52" t="s">
        <v>25</v>
      </c>
      <c r="B26" s="53"/>
      <c r="C26" s="178">
        <v>5.6299999999999996E-3</v>
      </c>
      <c r="D26" s="71"/>
      <c r="E26" s="47"/>
      <c r="F26" s="47"/>
      <c r="G26" s="47"/>
      <c r="H26" s="47"/>
      <c r="I26" s="47"/>
      <c r="J26" s="47"/>
      <c r="K26" s="47"/>
      <c r="L26" s="47"/>
      <c r="M26" s="47"/>
      <c r="N26" s="47"/>
      <c r="O26" s="47"/>
      <c r="P26" s="47"/>
      <c r="Q26" s="47"/>
      <c r="R26" s="47"/>
      <c r="S26" s="47"/>
    </row>
    <row r="27" spans="1:19" ht="15.5" x14ac:dyDescent="0.35">
      <c r="A27" s="52" t="s">
        <v>26</v>
      </c>
      <c r="B27" s="53"/>
      <c r="C27" s="70">
        <v>0</v>
      </c>
      <c r="D27" s="71"/>
      <c r="E27" s="47"/>
      <c r="F27" s="47"/>
      <c r="G27" s="47"/>
      <c r="H27" s="47"/>
      <c r="I27" s="47"/>
      <c r="J27" s="47"/>
      <c r="K27" s="47"/>
      <c r="L27" s="47"/>
      <c r="M27" s="47"/>
      <c r="N27" s="47"/>
      <c r="O27" s="47"/>
      <c r="P27" s="47"/>
      <c r="Q27" s="47"/>
      <c r="R27" s="47"/>
      <c r="S27" s="47"/>
    </row>
    <row r="28" spans="1:19" ht="15.5" x14ac:dyDescent="0.35">
      <c r="A28" s="52" t="s">
        <v>27</v>
      </c>
      <c r="B28" s="53"/>
      <c r="C28" s="70">
        <v>0</v>
      </c>
      <c r="D28" s="71"/>
      <c r="E28" s="47"/>
      <c r="F28" s="47"/>
      <c r="G28" s="47"/>
      <c r="H28" s="47"/>
      <c r="I28" s="47"/>
      <c r="J28" s="47"/>
      <c r="K28" s="47"/>
      <c r="L28" s="47"/>
      <c r="M28" s="47"/>
      <c r="N28" s="47"/>
      <c r="O28" s="47"/>
      <c r="P28" s="47"/>
      <c r="Q28" s="47"/>
      <c r="R28" s="47"/>
      <c r="S28" s="47"/>
    </row>
    <row r="29" spans="1:19" ht="15.5" x14ac:dyDescent="0.35">
      <c r="A29" s="52" t="s">
        <v>28</v>
      </c>
      <c r="B29" s="53"/>
      <c r="C29" s="70">
        <v>0</v>
      </c>
      <c r="D29" s="71"/>
      <c r="E29" s="47"/>
      <c r="F29" s="47"/>
      <c r="G29" s="47"/>
      <c r="H29" s="47"/>
      <c r="I29" s="47"/>
      <c r="J29" s="47"/>
      <c r="K29" s="47"/>
      <c r="L29" s="47"/>
      <c r="M29" s="47"/>
      <c r="N29" s="47"/>
      <c r="O29" s="47"/>
      <c r="P29" s="47"/>
      <c r="Q29" s="47"/>
      <c r="R29" s="47"/>
      <c r="S29" s="47"/>
    </row>
    <row r="30" spans="1:19" ht="15.5" x14ac:dyDescent="0.35">
      <c r="A30" s="45"/>
      <c r="B30" s="45"/>
      <c r="C30" s="60"/>
      <c r="D30" s="47"/>
      <c r="E30" s="47"/>
      <c r="F30" s="47"/>
      <c r="G30" s="47"/>
      <c r="H30" s="47"/>
      <c r="I30" s="47"/>
      <c r="J30" s="47"/>
      <c r="K30" s="47"/>
      <c r="L30" s="47"/>
      <c r="M30" s="47"/>
      <c r="N30" s="47"/>
      <c r="O30" s="47"/>
      <c r="P30" s="47"/>
      <c r="Q30" s="47"/>
      <c r="R30" s="47"/>
      <c r="S30" s="47"/>
    </row>
    <row r="31" spans="1:19" s="85" customFormat="1" ht="15.5" x14ac:dyDescent="0.35">
      <c r="A31" s="73"/>
      <c r="B31" s="73"/>
      <c r="C31" s="200" t="s">
        <v>29</v>
      </c>
      <c r="D31" s="200"/>
      <c r="E31" s="83"/>
      <c r="F31" s="200">
        <v>2024</v>
      </c>
      <c r="G31" s="200"/>
      <c r="H31" s="83"/>
      <c r="I31" s="201">
        <v>2025</v>
      </c>
      <c r="J31" s="201"/>
      <c r="K31" s="83"/>
      <c r="L31" s="202">
        <v>2026</v>
      </c>
      <c r="M31" s="203"/>
      <c r="N31" s="84"/>
      <c r="O31" s="202">
        <v>2027</v>
      </c>
      <c r="P31" s="204"/>
      <c r="Q31" s="83"/>
      <c r="R31" s="202">
        <v>2028</v>
      </c>
      <c r="S31" s="202"/>
    </row>
    <row r="32" spans="1:19" s="24" customFormat="1" ht="18.5" x14ac:dyDescent="0.45">
      <c r="A32" s="72" t="s">
        <v>30</v>
      </c>
      <c r="B32" s="73"/>
      <c r="C32" s="74" t="s">
        <v>31</v>
      </c>
      <c r="D32" s="74"/>
      <c r="E32" s="74"/>
      <c r="F32" s="74"/>
      <c r="G32" s="74"/>
      <c r="H32" s="74"/>
      <c r="I32" s="74"/>
      <c r="J32" s="74"/>
      <c r="K32" s="74"/>
      <c r="L32" s="74"/>
      <c r="M32" s="74"/>
      <c r="N32" s="74"/>
      <c r="O32" s="74"/>
      <c r="P32" s="74"/>
      <c r="Q32" s="74"/>
      <c r="R32" s="74"/>
      <c r="S32" s="74"/>
    </row>
    <row r="33" spans="1:19" s="24" customFormat="1" ht="15.5" x14ac:dyDescent="0.35">
      <c r="A33" s="73" t="s">
        <v>32</v>
      </c>
      <c r="B33" s="73"/>
      <c r="C33" s="75" t="s">
        <v>6</v>
      </c>
      <c r="D33" s="75" t="s">
        <v>7</v>
      </c>
      <c r="E33" s="76"/>
      <c r="F33" s="75" t="s">
        <v>6</v>
      </c>
      <c r="G33" s="75" t="s">
        <v>7</v>
      </c>
      <c r="H33" s="76"/>
      <c r="I33" s="75" t="s">
        <v>6</v>
      </c>
      <c r="J33" s="75" t="s">
        <v>7</v>
      </c>
      <c r="K33" s="76"/>
      <c r="L33" s="75" t="s">
        <v>6</v>
      </c>
      <c r="M33" s="75" t="s">
        <v>7</v>
      </c>
      <c r="N33" s="76"/>
      <c r="O33" s="75" t="s">
        <v>6</v>
      </c>
      <c r="P33" s="75" t="s">
        <v>7</v>
      </c>
      <c r="Q33" s="74"/>
      <c r="R33" s="77" t="s">
        <v>6</v>
      </c>
      <c r="S33" s="77" t="s">
        <v>7</v>
      </c>
    </row>
    <row r="34" spans="1:19" s="24" customFormat="1" ht="15.5" x14ac:dyDescent="0.35">
      <c r="A34" s="78" t="s">
        <v>9</v>
      </c>
      <c r="B34" s="78"/>
      <c r="C34" s="79">
        <v>0</v>
      </c>
      <c r="D34" s="79">
        <v>10642294</v>
      </c>
      <c r="E34" s="74"/>
      <c r="F34" s="80">
        <f>C34*(1+$C$46)</f>
        <v>0</v>
      </c>
      <c r="G34" s="80">
        <f t="shared" ref="G34:G35" si="8">D34*(1+$C$46)</f>
        <v>10961562.82</v>
      </c>
      <c r="H34" s="74"/>
      <c r="I34" s="79">
        <f>F34*(1+$C$46)</f>
        <v>0</v>
      </c>
      <c r="J34" s="79">
        <f t="shared" ref="J34:J36" si="9">G34*(1+$C$46)</f>
        <v>11290409.704600001</v>
      </c>
      <c r="K34" s="81"/>
      <c r="L34" s="79">
        <f>I34*(1+$C$46)</f>
        <v>0</v>
      </c>
      <c r="M34" s="79">
        <f t="shared" ref="M34:M36" si="10">J34*(1+$C$46)</f>
        <v>11629121.995738002</v>
      </c>
      <c r="N34" s="81"/>
      <c r="O34" s="79">
        <f>L34*(1+$C$46)</f>
        <v>0</v>
      </c>
      <c r="P34" s="79">
        <f t="shared" ref="P34:P36" si="11">M34*(1+$C$46)</f>
        <v>11977995.655610142</v>
      </c>
      <c r="Q34" s="74"/>
      <c r="R34" s="79">
        <f t="shared" ref="R34:S36" si="12">O34*(1+$C$46)</f>
        <v>0</v>
      </c>
      <c r="S34" s="79">
        <f t="shared" si="12"/>
        <v>12337335.525278447</v>
      </c>
    </row>
    <row r="35" spans="1:19" s="24" customFormat="1" ht="15.5" x14ac:dyDescent="0.35">
      <c r="A35" s="78" t="s">
        <v>10</v>
      </c>
      <c r="B35" s="78"/>
      <c r="C35" s="79">
        <f>D34+1</f>
        <v>10642295</v>
      </c>
      <c r="D35" s="79">
        <v>21284589</v>
      </c>
      <c r="E35" s="74"/>
      <c r="F35" s="80">
        <f t="shared" ref="F35:F36" si="13">C35*(1+$C$46)</f>
        <v>10961563.85</v>
      </c>
      <c r="G35" s="80">
        <f t="shared" si="8"/>
        <v>21923126.670000002</v>
      </c>
      <c r="H35" s="74"/>
      <c r="I35" s="79">
        <f t="shared" ref="I35:I36" si="14">F35*(1+$C$46)</f>
        <v>11290410.7655</v>
      </c>
      <c r="J35" s="79">
        <f t="shared" si="9"/>
        <v>22580820.470100004</v>
      </c>
      <c r="K35" s="81"/>
      <c r="L35" s="79">
        <f t="shared" ref="L35:L36" si="15">I35*(1+$C$46)</f>
        <v>11629123.088465</v>
      </c>
      <c r="M35" s="79">
        <f t="shared" si="10"/>
        <v>23258245.084203005</v>
      </c>
      <c r="N35" s="81"/>
      <c r="O35" s="79">
        <f t="shared" ref="O35:O36" si="16">L35*(1+$C$46)</f>
        <v>11977996.78111895</v>
      </c>
      <c r="P35" s="79">
        <f t="shared" si="11"/>
        <v>23955992.436729096</v>
      </c>
      <c r="Q35" s="74"/>
      <c r="R35" s="79">
        <f t="shared" si="12"/>
        <v>12337336.684552519</v>
      </c>
      <c r="S35" s="79">
        <f t="shared" si="12"/>
        <v>24674672.20983097</v>
      </c>
    </row>
    <row r="36" spans="1:19" s="24" customFormat="1" ht="15.5" x14ac:dyDescent="0.35">
      <c r="A36" s="78" t="s">
        <v>11</v>
      </c>
      <c r="B36" s="78"/>
      <c r="C36" s="79">
        <f>D35+1</f>
        <v>21284590</v>
      </c>
      <c r="D36" s="79">
        <v>42569177</v>
      </c>
      <c r="E36" s="74"/>
      <c r="F36" s="80">
        <f t="shared" si="13"/>
        <v>21923127.699999999</v>
      </c>
      <c r="G36" s="80">
        <f>G34*4</f>
        <v>43846251.280000001</v>
      </c>
      <c r="H36" s="74"/>
      <c r="I36" s="79">
        <f t="shared" si="14"/>
        <v>22580821.530999999</v>
      </c>
      <c r="J36" s="79">
        <f t="shared" si="9"/>
        <v>45161638.818400003</v>
      </c>
      <c r="K36" s="81"/>
      <c r="L36" s="79">
        <f t="shared" si="15"/>
        <v>23258246.176929999</v>
      </c>
      <c r="M36" s="79">
        <f t="shared" si="10"/>
        <v>46516487.982952006</v>
      </c>
      <c r="N36" s="81"/>
      <c r="O36" s="79">
        <f t="shared" si="16"/>
        <v>23955993.5622379</v>
      </c>
      <c r="P36" s="79">
        <f t="shared" si="11"/>
        <v>47911982.622440569</v>
      </c>
      <c r="Q36" s="74"/>
      <c r="R36" s="79">
        <f t="shared" si="12"/>
        <v>24674673.369105037</v>
      </c>
      <c r="S36" s="79">
        <f t="shared" si="12"/>
        <v>49349342.101113789</v>
      </c>
    </row>
    <row r="37" spans="1:19" s="24" customFormat="1" ht="15.5" x14ac:dyDescent="0.35">
      <c r="A37" s="82"/>
      <c r="B37" s="82"/>
      <c r="C37" s="82"/>
      <c r="D37" s="82"/>
      <c r="E37" s="74"/>
      <c r="F37" s="74"/>
      <c r="G37" s="74"/>
      <c r="H37" s="74"/>
      <c r="I37" s="74"/>
      <c r="J37" s="74"/>
      <c r="K37" s="74"/>
      <c r="L37" s="74"/>
      <c r="M37" s="74"/>
      <c r="N37" s="74"/>
      <c r="O37" s="74"/>
      <c r="P37" s="74"/>
      <c r="Q37" s="74"/>
      <c r="R37" s="74"/>
      <c r="S37" s="74"/>
    </row>
    <row r="38" spans="1:19" s="24" customFormat="1" ht="15.5" x14ac:dyDescent="0.35">
      <c r="A38" s="73" t="s">
        <v>33</v>
      </c>
      <c r="B38" s="73"/>
      <c r="C38" s="82"/>
      <c r="D38" s="82"/>
      <c r="E38" s="74"/>
      <c r="F38" s="74"/>
      <c r="G38" s="74"/>
      <c r="H38" s="74"/>
      <c r="I38" s="74"/>
      <c r="J38" s="74"/>
      <c r="K38" s="74"/>
      <c r="L38" s="74"/>
      <c r="M38" s="74"/>
      <c r="N38" s="74"/>
      <c r="O38" s="74"/>
      <c r="P38" s="74"/>
      <c r="Q38" s="74"/>
      <c r="R38" s="74"/>
      <c r="S38" s="74"/>
    </row>
    <row r="39" spans="1:19" s="24" customFormat="1" ht="15.5" x14ac:dyDescent="0.35">
      <c r="A39" s="31" t="s">
        <v>34</v>
      </c>
      <c r="B39" s="31"/>
      <c r="C39" s="26">
        <v>0.01</v>
      </c>
      <c r="G39" s="27"/>
    </row>
    <row r="40" spans="1:19" s="24" customFormat="1" ht="15.5" x14ac:dyDescent="0.35">
      <c r="A40" s="31" t="s">
        <v>35</v>
      </c>
      <c r="B40" s="31"/>
      <c r="C40" s="26">
        <v>5.0000000000000001E-3</v>
      </c>
      <c r="G40" s="27"/>
    </row>
    <row r="41" spans="1:19" s="24" customFormat="1" ht="15.5" x14ac:dyDescent="0.35">
      <c r="A41" s="31" t="s">
        <v>36</v>
      </c>
      <c r="B41" s="31"/>
      <c r="C41" s="26">
        <v>2E-3</v>
      </c>
      <c r="G41" s="27"/>
    </row>
    <row r="42" spans="1:19" s="24" customFormat="1" ht="15.5" x14ac:dyDescent="0.35">
      <c r="C42" s="25"/>
      <c r="G42" s="27"/>
    </row>
    <row r="43" spans="1:19" s="24" customFormat="1" ht="15.5" x14ac:dyDescent="0.35">
      <c r="A43" s="23" t="s">
        <v>37</v>
      </c>
      <c r="B43" s="23"/>
      <c r="C43" s="25"/>
    </row>
    <row r="44" spans="1:19" s="24" customFormat="1" ht="15.5" x14ac:dyDescent="0.35">
      <c r="A44" s="32" t="s">
        <v>38</v>
      </c>
      <c r="B44" s="32"/>
      <c r="C44" s="26">
        <v>7.0000000000000007E-2</v>
      </c>
    </row>
    <row r="45" spans="1:19" s="24" customFormat="1" ht="15.5" x14ac:dyDescent="0.35">
      <c r="A45" s="32" t="s">
        <v>39</v>
      </c>
      <c r="B45" s="32"/>
      <c r="C45" s="26">
        <v>0.03</v>
      </c>
    </row>
    <row r="46" spans="1:19" s="24" customFormat="1" ht="15.5" x14ac:dyDescent="0.35">
      <c r="A46" s="32" t="s">
        <v>40</v>
      </c>
      <c r="B46" s="32"/>
      <c r="C46" s="26">
        <v>0.03</v>
      </c>
    </row>
    <row r="47" spans="1:19" s="24" customFormat="1" x14ac:dyDescent="0.3"/>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4"/>
  <sheetViews>
    <sheetView showGridLines="0" topLeftCell="W1" workbookViewId="0">
      <pane ySplit="2" topLeftCell="A143" activePane="bottomLeft" state="frozen"/>
      <selection pane="bottomLeft" activeCell="D3" sqref="D3"/>
    </sheetView>
  </sheetViews>
  <sheetFormatPr defaultColWidth="8.796875" defaultRowHeight="12.5" x14ac:dyDescent="0.3"/>
  <cols>
    <col min="1" max="1" width="24.6992187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16384" width="8.796875" style="1"/>
  </cols>
  <sheetData>
    <row r="1" spans="1:37" ht="18" x14ac:dyDescent="0.3">
      <c r="A1" s="2"/>
      <c r="B1" s="2"/>
      <c r="C1" s="214" t="s">
        <v>41</v>
      </c>
      <c r="D1" s="215"/>
      <c r="E1" s="215"/>
      <c r="F1" s="215"/>
      <c r="G1" s="215"/>
      <c r="H1" s="215"/>
      <c r="I1" s="215"/>
      <c r="J1" s="216">
        <v>2024</v>
      </c>
      <c r="K1" s="217"/>
      <c r="L1" s="217"/>
      <c r="M1" s="217"/>
      <c r="N1" s="217"/>
      <c r="O1" s="214">
        <v>2025</v>
      </c>
      <c r="P1" s="218"/>
      <c r="Q1" s="218"/>
      <c r="R1" s="218"/>
      <c r="S1" s="218"/>
      <c r="T1" s="219">
        <v>2026</v>
      </c>
      <c r="U1" s="218"/>
      <c r="V1" s="218"/>
      <c r="W1" s="218"/>
      <c r="X1" s="218"/>
      <c r="Y1" s="214">
        <v>2027</v>
      </c>
      <c r="Z1" s="218"/>
      <c r="AA1" s="218"/>
      <c r="AB1" s="218"/>
      <c r="AC1" s="218"/>
      <c r="AD1" s="216">
        <v>2028</v>
      </c>
      <c r="AE1" s="220"/>
      <c r="AF1" s="220"/>
      <c r="AG1" s="220"/>
      <c r="AH1" s="221"/>
      <c r="AI1" s="210" t="s">
        <v>42</v>
      </c>
      <c r="AJ1" s="211"/>
      <c r="AK1" s="212"/>
    </row>
    <row r="2" spans="1:37" s="28" customFormat="1" ht="94" customHeight="1" x14ac:dyDescent="0.3">
      <c r="A2" s="213" t="s">
        <v>43</v>
      </c>
      <c r="B2" s="213"/>
      <c r="C2" s="153" t="s">
        <v>44</v>
      </c>
      <c r="D2" s="154" t="s">
        <v>45</v>
      </c>
      <c r="E2" s="155" t="s">
        <v>46</v>
      </c>
      <c r="F2" s="154" t="s">
        <v>47</v>
      </c>
      <c r="G2" s="154" t="s">
        <v>48</v>
      </c>
      <c r="H2" s="154" t="s">
        <v>49</v>
      </c>
      <c r="I2" s="156" t="s">
        <v>50</v>
      </c>
      <c r="J2" s="38" t="s">
        <v>44</v>
      </c>
      <c r="K2" s="38" t="s">
        <v>45</v>
      </c>
      <c r="L2" s="38" t="s">
        <v>46</v>
      </c>
      <c r="M2" s="38" t="s">
        <v>51</v>
      </c>
      <c r="N2" s="38" t="s">
        <v>50</v>
      </c>
      <c r="O2" s="153" t="s">
        <v>44</v>
      </c>
      <c r="P2" s="154" t="s">
        <v>45</v>
      </c>
      <c r="Q2" s="154" t="s">
        <v>46</v>
      </c>
      <c r="R2" s="154" t="s">
        <v>51</v>
      </c>
      <c r="S2" s="154" t="s">
        <v>50</v>
      </c>
      <c r="T2" s="158" t="s">
        <v>44</v>
      </c>
      <c r="U2" s="159" t="s">
        <v>45</v>
      </c>
      <c r="V2" s="159" t="s">
        <v>46</v>
      </c>
      <c r="W2" s="159" t="s">
        <v>51</v>
      </c>
      <c r="X2" s="159" t="s">
        <v>50</v>
      </c>
      <c r="Y2" s="153" t="s">
        <v>44</v>
      </c>
      <c r="Z2" s="154" t="s">
        <v>45</v>
      </c>
      <c r="AA2" s="154" t="s">
        <v>46</v>
      </c>
      <c r="AB2" s="154" t="s">
        <v>51</v>
      </c>
      <c r="AC2" s="161" t="s">
        <v>50</v>
      </c>
      <c r="AD2" s="162" t="s">
        <v>44</v>
      </c>
      <c r="AE2" s="38" t="s">
        <v>45</v>
      </c>
      <c r="AF2" s="38" t="s">
        <v>46</v>
      </c>
      <c r="AG2" s="38" t="s">
        <v>51</v>
      </c>
      <c r="AH2" s="38" t="s">
        <v>52</v>
      </c>
      <c r="AI2" s="39" t="s">
        <v>53</v>
      </c>
      <c r="AJ2" s="40" t="s">
        <v>54</v>
      </c>
      <c r="AK2" s="41" t="s">
        <v>55</v>
      </c>
    </row>
    <row r="3" spans="1:37" s="94" customFormat="1" ht="14" x14ac:dyDescent="0.3">
      <c r="A3" s="86" t="str">
        <f>'ESTIMATED Earned Revenue'!A4</f>
        <v>Portsmouth, OH</v>
      </c>
      <c r="B3" s="86"/>
      <c r="C3" s="148">
        <f>'ESTIMATED Earned Revenue'!$I4*1.07925</f>
        <v>1733091.6173849998</v>
      </c>
      <c r="D3" s="148">
        <f>'ESTIMATED Earned Revenue'!$L4*1.07925</f>
        <v>1733091.6173849998</v>
      </c>
      <c r="E3" s="149">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50">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9747.7738019819317</v>
      </c>
      <c r="G3" s="151">
        <f t="shared" ref="G3:G34" si="0">E3/$C3</f>
        <v>0.01</v>
      </c>
      <c r="H3" s="151">
        <f t="shared" ref="H3:H34" si="1">F3/$D3</f>
        <v>5.6245000000000002E-3</v>
      </c>
      <c r="I3" s="152">
        <f t="shared" ref="I3:I34" si="2">F3-E3</f>
        <v>-7583.1423718680653</v>
      </c>
      <c r="J3" s="157">
        <f>C3*(1+'Control Panel'!$C$45)</f>
        <v>1785084.3659065499</v>
      </c>
      <c r="K3" s="91">
        <f>D3*(1+'Control Panel'!$C$45)</f>
        <v>1785084.3659065499</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10040.20701604139</v>
      </c>
      <c r="N3" s="92">
        <f t="shared" ref="N3:N34" si="3">M3-L3</f>
        <v>-7810.6366430241105</v>
      </c>
      <c r="O3" s="152">
        <f>J3*(1+'Control Panel'!$C$45)</f>
        <v>1838636.8968837464</v>
      </c>
      <c r="P3" s="152">
        <f>K3*(1+'Control Panel'!$C$45)</f>
        <v>1838636.8968837464</v>
      </c>
      <c r="Q3" s="152">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52">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10341.413226522633</v>
      </c>
      <c r="S3" s="152">
        <f t="shared" ref="S3:S34" si="4">R3-Q3</f>
        <v>-8044.9557423148326</v>
      </c>
      <c r="T3" s="152">
        <f>O3*(1+'Control Panel'!$C$45)</f>
        <v>1893796.0037902589</v>
      </c>
      <c r="U3" s="152">
        <f>P3*(1+'Control Panel'!$C$45)</f>
        <v>1893796.0037902589</v>
      </c>
      <c r="V3" s="152">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57">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10651.655623318311</v>
      </c>
      <c r="X3" s="152">
        <f t="shared" ref="X3:X34" si="5">W3-V3</f>
        <v>-8286.3044145842796</v>
      </c>
      <c r="Y3" s="157">
        <f>T3*(1+'Control Panel'!$C$45)</f>
        <v>1950609.8839039668</v>
      </c>
      <c r="Z3" s="157">
        <f>U3*(1+'Control Panel'!$C$45)</f>
        <v>1950609.8839039668</v>
      </c>
      <c r="AA3" s="157">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57">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10971.205292017861</v>
      </c>
      <c r="AC3" s="160">
        <f t="shared" ref="AC3:AC34" si="6">AB3-AA3</f>
        <v>-8534.8935470218057</v>
      </c>
      <c r="AD3" s="160">
        <f>Y3*(1+'Control Panel'!$C$45)</f>
        <v>2009128.1804210858</v>
      </c>
      <c r="AE3" s="91">
        <f>Z3*(1+'Control Panel'!$C$45)</f>
        <v>2009128.1804210858</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11300.341450778398</v>
      </c>
      <c r="AH3" s="91">
        <f t="shared" ref="AH3:AH34" si="7">AG3-AF3</f>
        <v>-8790.9403534324611</v>
      </c>
      <c r="AI3" s="92">
        <f t="shared" ref="AI3:AI34" si="8">L3+Q3+V3+AA3+AF3</f>
        <v>94772.553309056078</v>
      </c>
      <c r="AJ3" s="92">
        <f t="shared" ref="AJ3:AJ34" si="9">M3+R3+W3+AB3+AG3</f>
        <v>53304.822608678594</v>
      </c>
      <c r="AK3" s="92">
        <f t="shared" ref="AK3:AK34" si="10">AJ3-AI3</f>
        <v>-41467.730700377484</v>
      </c>
    </row>
    <row r="4" spans="1:37" s="94" customFormat="1" ht="14" x14ac:dyDescent="0.3">
      <c r="A4" s="86" t="str">
        <f>'ESTIMATED Earned Revenue'!A5</f>
        <v>Port Huron, MI</v>
      </c>
      <c r="B4" s="86"/>
      <c r="C4" s="95">
        <f>'ESTIMATED Earned Revenue'!$I5*1.07925</f>
        <v>3121917.9072524998</v>
      </c>
      <c r="D4" s="95">
        <f>'ESTIMATED Earned Revenue'!$L5*1.07925</f>
        <v>2738432.3217524998</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15402.312593696935</v>
      </c>
      <c r="G4" s="89">
        <f t="shared" si="0"/>
        <v>0.01</v>
      </c>
      <c r="H4" s="90">
        <f t="shared" si="1"/>
        <v>5.6245000000000002E-3</v>
      </c>
      <c r="I4" s="91">
        <f t="shared" si="2"/>
        <v>-15816.866478828064</v>
      </c>
      <c r="J4" s="91">
        <f>C4*(1+'Control Panel'!$C$45)</f>
        <v>3215575.444470075</v>
      </c>
      <c r="K4" s="91">
        <f>D4*(1+'Control Panel'!$C$45)</f>
        <v>2820585.2914050748</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15864.381971507844</v>
      </c>
      <c r="N4" s="92">
        <f t="shared" si="3"/>
        <v>-16291.372473192905</v>
      </c>
      <c r="O4" s="92">
        <f>J4*(1+'Control Panel'!$C$45)</f>
        <v>3312042.7078041774</v>
      </c>
      <c r="P4" s="92">
        <f>K4*(1+'Control Panel'!$C$45)</f>
        <v>2905202.8501472273</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16340.313430653081</v>
      </c>
      <c r="S4" s="92">
        <f t="shared" si="4"/>
        <v>-16780.113647388691</v>
      </c>
      <c r="T4" s="92">
        <f>O4*(1+'Control Panel'!$C$45)</f>
        <v>3411403.989038303</v>
      </c>
      <c r="U4" s="92">
        <f>P4*(1+'Control Panel'!$C$45)</f>
        <v>2992358.9356516441</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16830.522833572672</v>
      </c>
      <c r="X4" s="92">
        <f t="shared" si="5"/>
        <v>-17283.517056810357</v>
      </c>
      <c r="Y4" s="91">
        <f>T4*(1+'Control Panel'!$C$45)</f>
        <v>3513746.1087094522</v>
      </c>
      <c r="Z4" s="91">
        <f>U4*(1+'Control Panel'!$C$45)</f>
        <v>3082129.7037211936</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17335.438518579853</v>
      </c>
      <c r="AC4" s="93">
        <f t="shared" si="6"/>
        <v>-17802.022568514672</v>
      </c>
      <c r="AD4" s="93">
        <f>Y4*(1+'Control Panel'!$C$45)</f>
        <v>3619158.4919707361</v>
      </c>
      <c r="AE4" s="91">
        <f>Z4*(1+'Control Panel'!$C$45)</f>
        <v>3174593.5948328297</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17855.501674137249</v>
      </c>
      <c r="AH4" s="91">
        <f t="shared" si="7"/>
        <v>-18336.083245570113</v>
      </c>
      <c r="AI4" s="92">
        <f t="shared" si="8"/>
        <v>170719.26741992743</v>
      </c>
      <c r="AJ4" s="92">
        <f t="shared" si="9"/>
        <v>84226.158428450697</v>
      </c>
      <c r="AK4" s="92">
        <f t="shared" si="10"/>
        <v>-86493.108991476736</v>
      </c>
    </row>
    <row r="5" spans="1:37" s="94" customFormat="1" ht="14" x14ac:dyDescent="0.3">
      <c r="A5" s="86" t="str">
        <f>'ESTIMATED Earned Revenue'!A6</f>
        <v>Lufkin, TX</v>
      </c>
      <c r="B5" s="86"/>
      <c r="C5" s="95">
        <f>'ESTIMATED Earned Revenue'!$I6*1.07925</f>
        <v>3960922.8208574997</v>
      </c>
      <c r="D5" s="95">
        <f>'ESTIMATED Earned Revenue'!$L6*1.07925</f>
        <v>3960922.8208574997</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22278.210405913007</v>
      </c>
      <c r="G5" s="89">
        <f t="shared" si="0"/>
        <v>0.01</v>
      </c>
      <c r="H5" s="90">
        <f t="shared" si="1"/>
        <v>5.6245000000000002E-3</v>
      </c>
      <c r="I5" s="91">
        <f t="shared" si="2"/>
        <v>-17331.017802661991</v>
      </c>
      <c r="J5" s="91">
        <f>C5*(1+'Control Panel'!$C$45)</f>
        <v>4079750.505483225</v>
      </c>
      <c r="K5" s="91">
        <f>D5*(1+'Control Panel'!$C$45)</f>
        <v>4079750.505483225</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22946.5567180904</v>
      </c>
      <c r="N5" s="92">
        <f t="shared" si="3"/>
        <v>-17850.948336741854</v>
      </c>
      <c r="O5" s="92">
        <f>J5*(1+'Control Panel'!$C$45)</f>
        <v>4202143.0206477223</v>
      </c>
      <c r="P5" s="92">
        <f>K5*(1+'Control Panel'!$C$45)</f>
        <v>4202143.0206477223</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23634.953419633115</v>
      </c>
      <c r="S5" s="92">
        <f t="shared" si="4"/>
        <v>-18386.476786844112</v>
      </c>
      <c r="T5" s="92">
        <f>O5*(1+'Control Panel'!$C$45)</f>
        <v>4328207.3112671543</v>
      </c>
      <c r="U5" s="92">
        <f>P5*(1+'Control Panel'!$C$45)</f>
        <v>4328207.3112671543</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24344.00202222211</v>
      </c>
      <c r="X5" s="92">
        <f t="shared" si="5"/>
        <v>-18938.071090449437</v>
      </c>
      <c r="Y5" s="91">
        <f>T5*(1+'Control Panel'!$C$45)</f>
        <v>4458053.530605169</v>
      </c>
      <c r="Z5" s="91">
        <f>U5*(1+'Control Panel'!$C$45)</f>
        <v>4458053.530605169</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25074.322082888775</v>
      </c>
      <c r="AC5" s="93">
        <f t="shared" si="6"/>
        <v>-19506.213223162918</v>
      </c>
      <c r="AD5" s="93">
        <f>Y5*(1+'Control Panel'!$C$45)</f>
        <v>4591795.1365233241</v>
      </c>
      <c r="AE5" s="91">
        <f>Z5*(1+'Control Panel'!$C$45)</f>
        <v>4591795.1365233241</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25826.551745375436</v>
      </c>
      <c r="AH5" s="91">
        <f t="shared" si="7"/>
        <v>-20091.399619857802</v>
      </c>
      <c r="AI5" s="92">
        <f t="shared" si="8"/>
        <v>216599.49504526594</v>
      </c>
      <c r="AJ5" s="92">
        <f t="shared" si="9"/>
        <v>121826.38598820983</v>
      </c>
      <c r="AK5" s="92">
        <f t="shared" si="10"/>
        <v>-94773.109057056106</v>
      </c>
    </row>
    <row r="6" spans="1:37" s="94" customFormat="1" ht="14" x14ac:dyDescent="0.3">
      <c r="A6" s="86" t="str">
        <f>'ESTIMATED Earned Revenue'!A7</f>
        <v>Ashtabula, OH</v>
      </c>
      <c r="B6" s="86"/>
      <c r="C6" s="95">
        <f>'ESTIMATED Earned Revenue'!$I7*1.07925</f>
        <v>5992418.8501500003</v>
      </c>
      <c r="D6" s="95">
        <f>'ESTIMATED Earned Revenue'!$L7*1.07925</f>
        <v>5992418.8501500003</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33704.359822668681</v>
      </c>
      <c r="G6" s="89">
        <f t="shared" si="0"/>
        <v>0.01</v>
      </c>
      <c r="H6" s="90">
        <f t="shared" si="1"/>
        <v>5.624500000000001E-3</v>
      </c>
      <c r="I6" s="91">
        <f t="shared" si="2"/>
        <v>-26219.82867883132</v>
      </c>
      <c r="J6" s="91">
        <f>C6*(1+'Control Panel'!$C$45)</f>
        <v>6172191.4156545</v>
      </c>
      <c r="K6" s="91">
        <f>D6*(1+'Control Panel'!$C$45)</f>
        <v>6172191.4156545</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34715.49061734874</v>
      </c>
      <c r="N6" s="92">
        <f t="shared" si="3"/>
        <v>-27006.423539196265</v>
      </c>
      <c r="O6" s="92">
        <f>J6*(1+'Control Panel'!$C$45)</f>
        <v>6357357.1581241349</v>
      </c>
      <c r="P6" s="92">
        <f>K6*(1+'Control Panel'!$C$45)</f>
        <v>6357357.1581241349</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35756.955335869199</v>
      </c>
      <c r="S6" s="92">
        <f t="shared" si="4"/>
        <v>-27816.616245372148</v>
      </c>
      <c r="T6" s="92">
        <f>O6*(1+'Control Panel'!$C$45)</f>
        <v>6548077.872867859</v>
      </c>
      <c r="U6" s="92">
        <f>P6*(1+'Control Panel'!$C$45)</f>
        <v>6548077.872867859</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36829.663995945273</v>
      </c>
      <c r="X6" s="92">
        <f t="shared" si="5"/>
        <v>-28651.114732733316</v>
      </c>
      <c r="Y6" s="91">
        <f>T6*(1+'Control Panel'!$C$45)</f>
        <v>6744520.2090538945</v>
      </c>
      <c r="Z6" s="91">
        <f>U6*(1+'Control Panel'!$C$45)</f>
        <v>6744520.2090538945</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37934.553915823628</v>
      </c>
      <c r="AC6" s="93">
        <f t="shared" si="6"/>
        <v>-29510.648174715323</v>
      </c>
      <c r="AD6" s="93">
        <f>Y6*(1+'Control Panel'!$C$45)</f>
        <v>6946855.8153255116</v>
      </c>
      <c r="AE6" s="91">
        <f>Z6*(1+'Control Panel'!$C$45)</f>
        <v>6946855.8153255116</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39072.590533298338</v>
      </c>
      <c r="AH6" s="91">
        <f t="shared" si="7"/>
        <v>-30395.967619956777</v>
      </c>
      <c r="AI6" s="92">
        <f t="shared" si="8"/>
        <v>327690.02471025899</v>
      </c>
      <c r="AJ6" s="92">
        <f t="shared" si="9"/>
        <v>184309.25439828518</v>
      </c>
      <c r="AK6" s="92">
        <f t="shared" si="10"/>
        <v>-143380.77031197381</v>
      </c>
    </row>
    <row r="7" spans="1:37" s="94" customFormat="1" ht="14" x14ac:dyDescent="0.3">
      <c r="A7" s="86" t="str">
        <f>'ESTIMATED Earned Revenue'!A8</f>
        <v>Pittsfield, MA</v>
      </c>
      <c r="B7" s="86"/>
      <c r="C7" s="95">
        <f>'ESTIMATED Earned Revenue'!$I8*1.07925</f>
        <v>6411819.9330000002</v>
      </c>
      <c r="D7" s="95">
        <f>'ESTIMATED Earned Revenue'!$L8*1.07925</f>
        <v>6411819.9330000002</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36063.281213158501</v>
      </c>
      <c r="G7" s="89">
        <f t="shared" si="0"/>
        <v>0.01</v>
      </c>
      <c r="H7" s="90">
        <f t="shared" si="1"/>
        <v>5.6245000000000002E-3</v>
      </c>
      <c r="I7" s="91">
        <f t="shared" si="2"/>
        <v>-28054.918116841502</v>
      </c>
      <c r="J7" s="91">
        <f>C7*(1+'Control Panel'!$C$45)</f>
        <v>6604174.5309900008</v>
      </c>
      <c r="K7" s="91">
        <f>D7*(1+'Control Panel'!$C$45)</f>
        <v>6604174.5309900008</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37145.179649553262</v>
      </c>
      <c r="N7" s="92">
        <f t="shared" si="3"/>
        <v>-28896.565660346751</v>
      </c>
      <c r="O7" s="92">
        <f>J7*(1+'Control Panel'!$C$45)</f>
        <v>6802299.7669197014</v>
      </c>
      <c r="P7" s="92">
        <f>K7*(1+'Control Panel'!$C$45)</f>
        <v>6802299.7669197014</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38259.53503903986</v>
      </c>
      <c r="S7" s="92">
        <f t="shared" si="4"/>
        <v>-29763.462630157148</v>
      </c>
      <c r="T7" s="92">
        <f>O7*(1+'Control Panel'!$C$45)</f>
        <v>7006368.7599272924</v>
      </c>
      <c r="U7" s="92">
        <f>P7*(1+'Control Panel'!$C$45)</f>
        <v>7006368.7599272924</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39407.321090211059</v>
      </c>
      <c r="X7" s="92">
        <f t="shared" si="5"/>
        <v>-30656.36650906186</v>
      </c>
      <c r="Y7" s="91">
        <f>T7*(1+'Control Panel'!$C$45)</f>
        <v>7216559.8227251116</v>
      </c>
      <c r="Z7" s="91">
        <f>U7*(1+'Control Panel'!$C$45)</f>
        <v>7216559.8227251116</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40589.540722917394</v>
      </c>
      <c r="AC7" s="93">
        <f t="shared" si="6"/>
        <v>-31576.057504333723</v>
      </c>
      <c r="AD7" s="93">
        <f>Y7*(1+'Control Panel'!$C$45)</f>
        <v>7433056.6174068656</v>
      </c>
      <c r="AE7" s="91">
        <f>Z7*(1+'Control Panel'!$C$45)</f>
        <v>7433056.6174068656</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41807.226944604918</v>
      </c>
      <c r="AH7" s="91">
        <f t="shared" si="7"/>
        <v>-32523.339229463745</v>
      </c>
      <c r="AI7" s="92">
        <f t="shared" si="8"/>
        <v>350624.59497968975</v>
      </c>
      <c r="AJ7" s="92">
        <f t="shared" si="9"/>
        <v>197208.80344632649</v>
      </c>
      <c r="AK7" s="92">
        <f t="shared" si="10"/>
        <v>-153415.79153336326</v>
      </c>
    </row>
    <row r="8" spans="1:37" s="94" customFormat="1" ht="14" x14ac:dyDescent="0.3">
      <c r="A8" s="86" t="str">
        <f>'ESTIMATED Earned Revenue'!A9</f>
        <v>Lorain, OH</v>
      </c>
      <c r="B8" s="86"/>
      <c r="C8" s="95">
        <f>'ESTIMATED Earned Revenue'!$I9*1.07925</f>
        <v>6465158.0652899994</v>
      </c>
      <c r="D8" s="95">
        <f>'ESTIMATED Earned Revenue'!$L9*1.07925</f>
        <v>6418562.5257899994</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36101.204926305851</v>
      </c>
      <c r="G8" s="89">
        <f t="shared" si="0"/>
        <v>0.01</v>
      </c>
      <c r="H8" s="90">
        <f t="shared" si="1"/>
        <v>5.6245000000000002E-3</v>
      </c>
      <c r="I8" s="91">
        <f t="shared" si="2"/>
        <v>-28550.375726594146</v>
      </c>
      <c r="J8" s="91">
        <f>C8*(1+'Control Panel'!$C$45)</f>
        <v>6659112.8072486995</v>
      </c>
      <c r="K8" s="91">
        <f>D8*(1+'Control Panel'!$C$45)</f>
        <v>6611119.4015636994</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37184.241074095029</v>
      </c>
      <c r="N8" s="92">
        <f t="shared" si="3"/>
        <v>-29406.886998391972</v>
      </c>
      <c r="O8" s="92">
        <f>J8*(1+'Control Panel'!$C$45)</f>
        <v>6858886.191466161</v>
      </c>
      <c r="P8" s="92">
        <f>K8*(1+'Control Panel'!$C$45)</f>
        <v>6809452.9836106105</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38299.768306317877</v>
      </c>
      <c r="S8" s="92">
        <f t="shared" si="4"/>
        <v>-30289.093608343734</v>
      </c>
      <c r="T8" s="92">
        <f>O8*(1+'Control Panel'!$C$45)</f>
        <v>7064652.7772101462</v>
      </c>
      <c r="U8" s="92">
        <f>P8*(1+'Control Panel'!$C$45)</f>
        <v>7013736.5731189288</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39448.761355507413</v>
      </c>
      <c r="X8" s="92">
        <f t="shared" si="5"/>
        <v>-31197.766416594044</v>
      </c>
      <c r="Y8" s="91">
        <f>T8*(1+'Control Panel'!$C$45)</f>
        <v>7276592.3605264509</v>
      </c>
      <c r="Z8" s="91">
        <f>U8*(1+'Control Panel'!$C$45)</f>
        <v>7224148.6703124968</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40632.224196172639</v>
      </c>
      <c r="AC8" s="93">
        <f t="shared" si="6"/>
        <v>-32133.699409091874</v>
      </c>
      <c r="AD8" s="93">
        <f>Y8*(1+'Control Panel'!$C$45)</f>
        <v>7494890.1313422443</v>
      </c>
      <c r="AE8" s="91">
        <f>Z8*(1+'Control Panel'!$C$45)</f>
        <v>7440873.1304218723</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41851.190922057824</v>
      </c>
      <c r="AH8" s="91">
        <f t="shared" si="7"/>
        <v>-33097.710391364628</v>
      </c>
      <c r="AI8" s="92">
        <f t="shared" si="8"/>
        <v>353541.34267793701</v>
      </c>
      <c r="AJ8" s="92">
        <f t="shared" si="9"/>
        <v>197416.1858541508</v>
      </c>
      <c r="AK8" s="92">
        <f t="shared" si="10"/>
        <v>-156125.15682378621</v>
      </c>
    </row>
    <row r="9" spans="1:37" s="94" customFormat="1" ht="14" x14ac:dyDescent="0.3">
      <c r="A9" s="86" t="str">
        <f>'ESTIMATED Earned Revenue'!A10</f>
        <v>Huntington, WV</v>
      </c>
      <c r="B9" s="86"/>
      <c r="C9" s="95">
        <f>'ESTIMATED Earned Revenue'!$I10*1.07925</f>
        <v>7149764.3083050009</v>
      </c>
      <c r="D9" s="95">
        <f>'ESTIMATED Earned Revenue'!$L10*1.07925</f>
        <v>7149764.3083050009</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40213.849352061479</v>
      </c>
      <c r="G9" s="89">
        <f t="shared" si="0"/>
        <v>1.0000000000000002E-2</v>
      </c>
      <c r="H9" s="90">
        <f t="shared" si="1"/>
        <v>5.6245000000000002E-3</v>
      </c>
      <c r="I9" s="91">
        <f t="shared" si="2"/>
        <v>-31283.793730988538</v>
      </c>
      <c r="J9" s="91">
        <f>C9*(1+'Control Panel'!$C$45)</f>
        <v>7364257.2375541516</v>
      </c>
      <c r="K9" s="91">
        <f>D9*(1+'Control Panel'!$C$45)</f>
        <v>7364257.2375541516</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41420.264832623325</v>
      </c>
      <c r="N9" s="92">
        <f t="shared" si="3"/>
        <v>-32222.307542918199</v>
      </c>
      <c r="O9" s="92">
        <f>J9*(1+'Control Panel'!$C$45)</f>
        <v>7585184.9546807762</v>
      </c>
      <c r="P9" s="92">
        <f>K9*(1+'Control Panel'!$C$45)</f>
        <v>7585184.9546807762</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42662.872777602024</v>
      </c>
      <c r="S9" s="92">
        <f t="shared" si="4"/>
        <v>-33188.976769205736</v>
      </c>
      <c r="T9" s="92">
        <f>O9*(1+'Control Panel'!$C$45)</f>
        <v>7812740.5033211997</v>
      </c>
      <c r="U9" s="92">
        <f>P9*(1+'Control Panel'!$C$45)</f>
        <v>7812740.5033211997</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43942.758960930092</v>
      </c>
      <c r="X9" s="92">
        <f t="shared" si="5"/>
        <v>-34184.646072281903</v>
      </c>
      <c r="Y9" s="91">
        <f>T9*(1+'Control Panel'!$C$45)</f>
        <v>8047122.7184208361</v>
      </c>
      <c r="Z9" s="91">
        <f>U9*(1+'Control Panel'!$C$45)</f>
        <v>8047122.7184208361</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45261.041729757992</v>
      </c>
      <c r="AC9" s="93">
        <f t="shared" si="6"/>
        <v>-35210.185454450366</v>
      </c>
      <c r="AD9" s="93">
        <f>Y9*(1+'Control Panel'!$C$45)</f>
        <v>8288536.3999734614</v>
      </c>
      <c r="AE9" s="91">
        <f>Z9*(1+'Control Panel'!$C$45)</f>
        <v>8288536.3999734614</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46618.872981650733</v>
      </c>
      <c r="AH9" s="91">
        <f t="shared" si="7"/>
        <v>-36266.491018083885</v>
      </c>
      <c r="AI9" s="92">
        <f t="shared" si="8"/>
        <v>390978.41813950427</v>
      </c>
      <c r="AJ9" s="92">
        <f t="shared" si="9"/>
        <v>219905.81128256416</v>
      </c>
      <c r="AK9" s="92">
        <f t="shared" si="10"/>
        <v>-171072.60685694011</v>
      </c>
    </row>
    <row r="10" spans="1:37" s="94" customFormat="1" ht="14" x14ac:dyDescent="0.3">
      <c r="A10" s="86" t="str">
        <f>'ESTIMATED Earned Revenue'!A11</f>
        <v>Lincoln, NE</v>
      </c>
      <c r="B10" s="86"/>
      <c r="C10" s="95">
        <f>'ESTIMATED Earned Revenue'!$I11*1.07925</f>
        <v>7231816.7610375006</v>
      </c>
      <c r="D10" s="95">
        <f>'ESTIMATED Earned Revenue'!$L11*1.07925</f>
        <v>7231816.7610375006</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40675.353372455422</v>
      </c>
      <c r="G10" s="89">
        <f t="shared" si="0"/>
        <v>0.01</v>
      </c>
      <c r="H10" s="90">
        <f t="shared" si="1"/>
        <v>5.6245000000000002E-3</v>
      </c>
      <c r="I10" s="91">
        <f t="shared" si="2"/>
        <v>-31642.814237919585</v>
      </c>
      <c r="J10" s="91">
        <f>C10*(1+'Control Panel'!$C$45)</f>
        <v>7448771.2638686262</v>
      </c>
      <c r="K10" s="91">
        <f>D10*(1+'Control Panel'!$C$45)</f>
        <v>7448771.2638686262</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41895.613973629086</v>
      </c>
      <c r="N10" s="92">
        <f t="shared" si="3"/>
        <v>-32592.098665057179</v>
      </c>
      <c r="O10" s="92">
        <f>J10*(1+'Control Panel'!$C$45)</f>
        <v>7672234.4017846854</v>
      </c>
      <c r="P10" s="92">
        <f>K10*(1+'Control Panel'!$C$45)</f>
        <v>7672234.4017846854</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43152.482392837963</v>
      </c>
      <c r="S10" s="92">
        <f t="shared" si="4"/>
        <v>-33569.861625008896</v>
      </c>
      <c r="T10" s="92">
        <f>O10*(1+'Control Panel'!$C$45)</f>
        <v>7902401.4338382259</v>
      </c>
      <c r="U10" s="92">
        <f>P10*(1+'Control Panel'!$C$45)</f>
        <v>7902401.4338382259</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44447.056864623104</v>
      </c>
      <c r="X10" s="92">
        <f t="shared" si="5"/>
        <v>-34576.957473759154</v>
      </c>
      <c r="Y10" s="91">
        <f>T10*(1+'Control Panel'!$C$45)</f>
        <v>8139473.4768533725</v>
      </c>
      <c r="Z10" s="91">
        <f>U10*(1+'Control Panel'!$C$45)</f>
        <v>8139473.4768533725</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45780.468570561796</v>
      </c>
      <c r="AC10" s="93">
        <f t="shared" si="6"/>
        <v>-35614.266197971934</v>
      </c>
      <c r="AD10" s="93">
        <f>Y10*(1+'Control Panel'!$C$45)</f>
        <v>8383657.6811589738</v>
      </c>
      <c r="AE10" s="91">
        <f>Z10*(1+'Control Panel'!$C$45)</f>
        <v>8383657.6811589738</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47153.882627678649</v>
      </c>
      <c r="AH10" s="91">
        <f t="shared" si="7"/>
        <v>-36682.694183911088</v>
      </c>
      <c r="AI10" s="92">
        <f t="shared" si="8"/>
        <v>395465.38257503882</v>
      </c>
      <c r="AJ10" s="92">
        <f t="shared" si="9"/>
        <v>222429.50442933058</v>
      </c>
      <c r="AK10" s="92">
        <f t="shared" si="10"/>
        <v>-173035.87814570824</v>
      </c>
    </row>
    <row r="11" spans="1:37" s="94" customFormat="1" ht="14" x14ac:dyDescent="0.3">
      <c r="A11" s="86" t="str">
        <f>'ESTIMATED Earned Revenue'!A12</f>
        <v>Terre Haute, IN</v>
      </c>
      <c r="B11" s="86"/>
      <c r="C11" s="95">
        <f>'ESTIMATED Earned Revenue'!$I12*1.07925</f>
        <v>7531985.0265708864</v>
      </c>
      <c r="D11" s="95">
        <f>'ESTIMATED Earned Revenue'!$L12*1.07925</f>
        <v>7522470.3585708868</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42310.13453178195</v>
      </c>
      <c r="G11" s="89">
        <f t="shared" si="0"/>
        <v>0.01</v>
      </c>
      <c r="H11" s="90">
        <f t="shared" si="1"/>
        <v>5.6244999999999993E-3</v>
      </c>
      <c r="I11" s="91">
        <f t="shared" si="2"/>
        <v>-33009.715733926918</v>
      </c>
      <c r="J11" s="91">
        <f>C11*(1+'Control Panel'!$C$45)</f>
        <v>7757944.5773680136</v>
      </c>
      <c r="K11" s="91">
        <f>D11*(1+'Control Panel'!$C$45)</f>
        <v>7748144.4693280132</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43579.438567735415</v>
      </c>
      <c r="N11" s="92">
        <f t="shared" si="3"/>
        <v>-34000.007205944727</v>
      </c>
      <c r="O11" s="92">
        <f>J11*(1+'Control Panel'!$C$45)</f>
        <v>7990682.9146890538</v>
      </c>
      <c r="P11" s="92">
        <f>K11*(1+'Control Panel'!$C$45)</f>
        <v>7980588.8034078535</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44886.821724767477</v>
      </c>
      <c r="S11" s="92">
        <f t="shared" si="4"/>
        <v>-35020.007422123061</v>
      </c>
      <c r="T11" s="92">
        <f>O11*(1+'Control Panel'!$C$45)</f>
        <v>8230403.4021297256</v>
      </c>
      <c r="U11" s="92">
        <f>P11*(1+'Control Panel'!$C$45)</f>
        <v>8220006.4675100893</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46233.426376510499</v>
      </c>
      <c r="X11" s="92">
        <f t="shared" si="5"/>
        <v>-36070.607644786753</v>
      </c>
      <c r="Y11" s="91">
        <f>T11*(1+'Control Panel'!$C$45)</f>
        <v>8477315.504193617</v>
      </c>
      <c r="Z11" s="91">
        <f>U11*(1+'Control Panel'!$C$45)</f>
        <v>8466606.6615353916</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47620.429167805814</v>
      </c>
      <c r="AC11" s="93">
        <f t="shared" si="6"/>
        <v>-37152.725874130359</v>
      </c>
      <c r="AD11" s="93">
        <f>Y11*(1+'Control Panel'!$C$45)</f>
        <v>8731634.9693194255</v>
      </c>
      <c r="AE11" s="91">
        <f>Z11*(1+'Control Panel'!$C$45)</f>
        <v>8720604.8613814544</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49049.042042839988</v>
      </c>
      <c r="AH11" s="91">
        <f t="shared" si="7"/>
        <v>-38267.307650354262</v>
      </c>
      <c r="AI11" s="92">
        <f t="shared" si="8"/>
        <v>411879.81367699837</v>
      </c>
      <c r="AJ11" s="92">
        <f t="shared" si="9"/>
        <v>231369.15787965921</v>
      </c>
      <c r="AK11" s="92">
        <f t="shared" si="10"/>
        <v>-180510.65579733916</v>
      </c>
    </row>
    <row r="12" spans="1:37" s="94" customFormat="1" ht="14" x14ac:dyDescent="0.3">
      <c r="A12" s="86" t="str">
        <f>'ESTIMATED Earned Revenue'!A13</f>
        <v>Lawton, OK</v>
      </c>
      <c r="B12" s="86"/>
      <c r="C12" s="95">
        <f>'ESTIMATED Earned Revenue'!$I13*1.07925</f>
        <v>7837323.7678500013</v>
      </c>
      <c r="D12" s="95">
        <f>'ESTIMATED Earned Revenue'!$L13*1.07925</f>
        <v>7837323.7678500013</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44081.027532272332</v>
      </c>
      <c r="G12" s="89">
        <f t="shared" si="0"/>
        <v>0.01</v>
      </c>
      <c r="H12" s="90">
        <f t="shared" si="1"/>
        <v>5.6245000000000002E-3</v>
      </c>
      <c r="I12" s="91">
        <f t="shared" si="2"/>
        <v>-34292.210146227677</v>
      </c>
      <c r="J12" s="91">
        <f>C12*(1+'Control Panel'!$C$45)</f>
        <v>8072443.480885502</v>
      </c>
      <c r="K12" s="91">
        <f>D12*(1+'Control Panel'!$C$45)</f>
        <v>8072443.480885502</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45403.45835824051</v>
      </c>
      <c r="N12" s="92">
        <f t="shared" si="3"/>
        <v>-35320.976450614507</v>
      </c>
      <c r="O12" s="92">
        <f>J12*(1+'Control Panel'!$C$45)</f>
        <v>8314616.7853120668</v>
      </c>
      <c r="P12" s="92">
        <f>K12*(1+'Control Panel'!$C$45)</f>
        <v>8314616.7853120668</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46765.562108987724</v>
      </c>
      <c r="S12" s="92">
        <f t="shared" si="4"/>
        <v>-36380.605744132947</v>
      </c>
      <c r="T12" s="92">
        <f>O12*(1+'Control Panel'!$C$45)</f>
        <v>8564055.2888714299</v>
      </c>
      <c r="U12" s="92">
        <f>P12*(1+'Control Panel'!$C$45)</f>
        <v>8564055.2888714299</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48168.528972257358</v>
      </c>
      <c r="X12" s="92">
        <f t="shared" si="5"/>
        <v>-37472.023916456943</v>
      </c>
      <c r="Y12" s="91">
        <f>T12*(1+'Control Panel'!$C$45)</f>
        <v>8820976.9475375731</v>
      </c>
      <c r="Z12" s="91">
        <f>U12*(1+'Control Panel'!$C$45)</f>
        <v>8820976.9475375731</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49613.58484142508</v>
      </c>
      <c r="AC12" s="93">
        <f t="shared" si="6"/>
        <v>-38596.184633950659</v>
      </c>
      <c r="AD12" s="93">
        <f>Y12*(1+'Control Panel'!$C$45)</f>
        <v>9085606.2559636999</v>
      </c>
      <c r="AE12" s="91">
        <f>Z12*(1+'Control Panel'!$C$45)</f>
        <v>9085606.2559636999</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51101.992386667829</v>
      </c>
      <c r="AH12" s="91">
        <f t="shared" si="7"/>
        <v>-39754.070172969165</v>
      </c>
      <c r="AI12" s="92">
        <f t="shared" si="8"/>
        <v>428576.98758570274</v>
      </c>
      <c r="AJ12" s="92">
        <f t="shared" si="9"/>
        <v>241053.12666757847</v>
      </c>
      <c r="AK12" s="92">
        <f t="shared" si="10"/>
        <v>-187523.86091812426</v>
      </c>
    </row>
    <row r="13" spans="1:37" s="94" customFormat="1" ht="14" x14ac:dyDescent="0.3">
      <c r="A13" s="86" t="str">
        <f>'ESTIMATED Earned Revenue'!A14</f>
        <v>Wooster, OH</v>
      </c>
      <c r="B13" s="86"/>
      <c r="C13" s="95">
        <f>'ESTIMATED Earned Revenue'!$I14*1.07925</f>
        <v>8429966.0930774994</v>
      </c>
      <c r="D13" s="95">
        <f>'ESTIMATED Earned Revenue'!$L14*1.07925</f>
        <v>6454255.4278274998</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36301.959653815771</v>
      </c>
      <c r="G13" s="89">
        <f t="shared" si="0"/>
        <v>0.01</v>
      </c>
      <c r="H13" s="90">
        <f t="shared" si="1"/>
        <v>5.6245000000000002E-3</v>
      </c>
      <c r="I13" s="91">
        <f t="shared" si="2"/>
        <v>-47997.701276959218</v>
      </c>
      <c r="J13" s="91">
        <f>C13*(1+'Control Panel'!$C$45)</f>
        <v>8682865.0758698247</v>
      </c>
      <c r="K13" s="91">
        <f>D13*(1+'Control Panel'!$C$45)</f>
        <v>6647883.0906623248</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37391.01844343025</v>
      </c>
      <c r="N13" s="92">
        <f t="shared" si="3"/>
        <v>-49437.632315267998</v>
      </c>
      <c r="O13" s="92">
        <f>J13*(1+'Control Panel'!$C$45)</f>
        <v>8943351.0281459205</v>
      </c>
      <c r="P13" s="92">
        <f>K13*(1+'Control Panel'!$C$45)</f>
        <v>6847319.5833821949</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38512.748996733157</v>
      </c>
      <c r="S13" s="92">
        <f t="shared" si="4"/>
        <v>-50920.761284726053</v>
      </c>
      <c r="T13" s="92">
        <f>O13*(1+'Control Panel'!$C$45)</f>
        <v>9211651.5589902978</v>
      </c>
      <c r="U13" s="92">
        <f>P13*(1+'Control Panel'!$C$45)</f>
        <v>7052739.1708836611</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39668.131466635154</v>
      </c>
      <c r="X13" s="92">
        <f t="shared" si="5"/>
        <v>-52448.384123267824</v>
      </c>
      <c r="Y13" s="91">
        <f>T13*(1+'Control Panel'!$C$45)</f>
        <v>9488001.1057600062</v>
      </c>
      <c r="Z13" s="91">
        <f>U13*(1+'Control Panel'!$C$45)</f>
        <v>7264321.3460101709</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40858.175410634205</v>
      </c>
      <c r="AC13" s="93">
        <f t="shared" si="6"/>
        <v>-54021.835646965854</v>
      </c>
      <c r="AD13" s="93">
        <f>Y13*(1+'Control Panel'!$C$45)</f>
        <v>9772641.1389328074</v>
      </c>
      <c r="AE13" s="91">
        <f>Z13*(1+'Control Panel'!$C$45)</f>
        <v>7482250.9863904761</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42083.920672953231</v>
      </c>
      <c r="AH13" s="91">
        <f t="shared" si="7"/>
        <v>-55642.490716374843</v>
      </c>
      <c r="AI13" s="92">
        <f t="shared" si="8"/>
        <v>460985.09907698852</v>
      </c>
      <c r="AJ13" s="92">
        <f t="shared" si="9"/>
        <v>198513.99499038601</v>
      </c>
      <c r="AK13" s="92">
        <f t="shared" si="10"/>
        <v>-262471.10408660251</v>
      </c>
    </row>
    <row r="14" spans="1:37" s="94" customFormat="1" ht="14" x14ac:dyDescent="0.3">
      <c r="A14" s="86" t="str">
        <f>'ESTIMATED Earned Revenue'!A15</f>
        <v>Duluth, MN</v>
      </c>
      <c r="B14" s="86"/>
      <c r="C14" s="95">
        <f>'ESTIMATED Earned Revenue'!$I15*1.07925</f>
        <v>8474638.8083999995</v>
      </c>
      <c r="D14" s="95">
        <f>'ESTIMATED Earned Revenue'!$L15*1.07925</f>
        <v>8474638.8083999995</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47665.6059778458</v>
      </c>
      <c r="G14" s="89">
        <f t="shared" si="0"/>
        <v>0.01</v>
      </c>
      <c r="H14" s="90">
        <f t="shared" si="1"/>
        <v>5.6245000000000002E-3</v>
      </c>
      <c r="I14" s="91">
        <f t="shared" si="2"/>
        <v>-37080.782106154191</v>
      </c>
      <c r="J14" s="91">
        <f>C14*(1+'Control Panel'!$C$45)</f>
        <v>8728877.9726519994</v>
      </c>
      <c r="K14" s="91">
        <f>D14*(1+'Control Panel'!$C$45)</f>
        <v>8728877.9726519994</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49095.574157181174</v>
      </c>
      <c r="N14" s="92">
        <f t="shared" si="3"/>
        <v>-38193.205569338817</v>
      </c>
      <c r="O14" s="92">
        <f>J14*(1+'Control Panel'!$C$45)</f>
        <v>8990744.31183156</v>
      </c>
      <c r="P14" s="92">
        <f>K14*(1+'Control Panel'!$C$45)</f>
        <v>8990744.31183156</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50568.441381896613</v>
      </c>
      <c r="S14" s="92">
        <f t="shared" si="4"/>
        <v>-39339.001736418984</v>
      </c>
      <c r="T14" s="92">
        <f>O14*(1+'Control Panel'!$C$45)</f>
        <v>9260466.6411865074</v>
      </c>
      <c r="U14" s="92">
        <f>P14*(1+'Control Panel'!$C$45)</f>
        <v>9260466.6411865074</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52085.494623353516</v>
      </c>
      <c r="X14" s="92">
        <f t="shared" si="5"/>
        <v>-40519.171788511565</v>
      </c>
      <c r="Y14" s="91">
        <f>T14*(1+'Control Panel'!$C$45)</f>
        <v>9538280.6404221021</v>
      </c>
      <c r="Z14" s="91">
        <f>U14*(1+'Control Panel'!$C$45)</f>
        <v>9538280.6404221021</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53648.059462054116</v>
      </c>
      <c r="AC14" s="93">
        <f t="shared" si="6"/>
        <v>-41734.746942166901</v>
      </c>
      <c r="AD14" s="93">
        <f>Y14*(1+'Control Panel'!$C$45)</f>
        <v>9824429.0596347656</v>
      </c>
      <c r="AE14" s="91">
        <f>Z14*(1+'Control Panel'!$C$45)</f>
        <v>9824429.0596347656</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55257.501245915744</v>
      </c>
      <c r="AH14" s="91">
        <f t="shared" si="7"/>
        <v>-42986.789350431907</v>
      </c>
      <c r="AI14" s="92">
        <f t="shared" si="8"/>
        <v>463427.9862572694</v>
      </c>
      <c r="AJ14" s="92">
        <f t="shared" si="9"/>
        <v>260655.07087040113</v>
      </c>
      <c r="AK14" s="92">
        <f t="shared" si="10"/>
        <v>-202772.91538686826</v>
      </c>
    </row>
    <row r="15" spans="1:37" s="94" customFormat="1" ht="14" x14ac:dyDescent="0.3">
      <c r="A15" s="86" t="str">
        <f>'ESTIMATED Earned Revenue'!A16</f>
        <v>Marinette, WI</v>
      </c>
      <c r="B15" s="86"/>
      <c r="C15" s="95">
        <f>'ESTIMATED Earned Revenue'!$I16*1.07925</f>
        <v>8801921.5004100017</v>
      </c>
      <c r="D15" s="95">
        <f>'ESTIMATED Earned Revenue'!$L16*1.07925</f>
        <v>8078485.1159100011</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45437.439534435805</v>
      </c>
      <c r="G15" s="89">
        <f t="shared" si="0"/>
        <v>0.01</v>
      </c>
      <c r="H15" s="90">
        <f t="shared" si="1"/>
        <v>5.6245000000000002E-3</v>
      </c>
      <c r="I15" s="91">
        <f t="shared" si="2"/>
        <v>-42581.775469664208</v>
      </c>
      <c r="J15" s="91">
        <f>C15*(1+'Control Panel'!$C$45)</f>
        <v>9065979.1454223022</v>
      </c>
      <c r="K15" s="91">
        <f>D15*(1+'Control Panel'!$C$45)</f>
        <v>8320839.6693873014</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46800.562720468879</v>
      </c>
      <c r="N15" s="92">
        <f t="shared" si="3"/>
        <v>-43859.228733754149</v>
      </c>
      <c r="O15" s="92">
        <f>J15*(1+'Control Panel'!$C$45)</f>
        <v>9337958.5197849721</v>
      </c>
      <c r="P15" s="92">
        <f>K15*(1+'Control Panel'!$C$45)</f>
        <v>8570464.8594689202</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48204.579602082944</v>
      </c>
      <c r="S15" s="92">
        <f t="shared" si="4"/>
        <v>-45175.005595766779</v>
      </c>
      <c r="T15" s="92">
        <f>O15*(1+'Control Panel'!$C$45)</f>
        <v>9618097.2753785215</v>
      </c>
      <c r="U15" s="92">
        <f>P15*(1+'Control Panel'!$C$45)</f>
        <v>8827578.8052529879</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49650.716990145433</v>
      </c>
      <c r="X15" s="92">
        <f t="shared" si="5"/>
        <v>-46530.255763639783</v>
      </c>
      <c r="Y15" s="91">
        <f>T15*(1+'Control Panel'!$C$45)</f>
        <v>9906640.1936398782</v>
      </c>
      <c r="Z15" s="91">
        <f>U15*(1+'Control Panel'!$C$45)</f>
        <v>9092406.169410577</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51140.238499849795</v>
      </c>
      <c r="AC15" s="93">
        <f t="shared" si="6"/>
        <v>-47926.163436548995</v>
      </c>
      <c r="AD15" s="93">
        <f>Y15*(1+'Control Panel'!$C$45)</f>
        <v>10203839.399449075</v>
      </c>
      <c r="AE15" s="91">
        <f>Z15*(1+'Control Panel'!$C$45)</f>
        <v>9365178.3544928953</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52674.445654845294</v>
      </c>
      <c r="AH15" s="91">
        <f t="shared" si="7"/>
        <v>-49363.948339645453</v>
      </c>
      <c r="AI15" s="92">
        <f t="shared" si="8"/>
        <v>481325.14533674752</v>
      </c>
      <c r="AJ15" s="92">
        <f t="shared" si="9"/>
        <v>248470.54346739236</v>
      </c>
      <c r="AK15" s="92">
        <f t="shared" si="10"/>
        <v>-232854.60186935516</v>
      </c>
    </row>
    <row r="16" spans="1:37" s="94" customFormat="1" ht="14" x14ac:dyDescent="0.3">
      <c r="A16" s="86" t="str">
        <f>'ESTIMATED Earned Revenue'!A17</f>
        <v>Cheyenne, WY</v>
      </c>
      <c r="B16" s="86"/>
      <c r="C16" s="95">
        <f>'ESTIMATED Earned Revenue'!$I17*1.07925</f>
        <v>8803811.731237499</v>
      </c>
      <c r="D16" s="95">
        <f>'ESTIMATED Earned Revenue'!$L17*1.07925</f>
        <v>8692881.0199874993</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48893.109296919691</v>
      </c>
      <c r="G16" s="89">
        <f t="shared" si="0"/>
        <v>0.01</v>
      </c>
      <c r="H16" s="90">
        <f t="shared" si="1"/>
        <v>5.6245000000000002E-3</v>
      </c>
      <c r="I16" s="91">
        <f t="shared" si="2"/>
        <v>-39145.0080154553</v>
      </c>
      <c r="J16" s="91">
        <f>C16*(1+'Control Panel'!$C$45)</f>
        <v>9067926.0831746235</v>
      </c>
      <c r="K16" s="91">
        <f>D16*(1+'Control Panel'!$C$45)</f>
        <v>8953667.4505871236</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50359.902575827276</v>
      </c>
      <c r="N16" s="92">
        <f t="shared" si="3"/>
        <v>-40319.358255918967</v>
      </c>
      <c r="O16" s="92">
        <f>J16*(1+'Control Panel'!$C$45)</f>
        <v>9339963.8656698633</v>
      </c>
      <c r="P16" s="92">
        <f>K16*(1+'Control Panel'!$C$45)</f>
        <v>9222277.4741047379</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51870.6996531021</v>
      </c>
      <c r="S16" s="92">
        <f t="shared" si="4"/>
        <v>-41528.939003596533</v>
      </c>
      <c r="T16" s="92">
        <f>O16*(1+'Control Panel'!$C$45)</f>
        <v>9620162.7816399597</v>
      </c>
      <c r="U16" s="92">
        <f>P16*(1+'Control Panel'!$C$45)</f>
        <v>9498945.79832788</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53426.820642695166</v>
      </c>
      <c r="X16" s="92">
        <f t="shared" si="5"/>
        <v>-42774.807173704437</v>
      </c>
      <c r="Y16" s="91">
        <f>T16*(1+'Control Panel'!$C$45)</f>
        <v>9908767.6650891583</v>
      </c>
      <c r="Z16" s="91">
        <f>U16*(1+'Control Panel'!$C$45)</f>
        <v>9783914.1722777169</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55029.62526197602</v>
      </c>
      <c r="AC16" s="93">
        <f t="shared" si="6"/>
        <v>-44058.05138891557</v>
      </c>
      <c r="AD16" s="93">
        <f>Y16*(1+'Control Panel'!$C$45)</f>
        <v>10206030.695041833</v>
      </c>
      <c r="AE16" s="91">
        <f>Z16*(1+'Control Panel'!$C$45)</f>
        <v>10077431.597446049</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56680.514019835304</v>
      </c>
      <c r="AH16" s="91">
        <f t="shared" si="7"/>
        <v>-45379.792930583033</v>
      </c>
      <c r="AI16" s="92">
        <f t="shared" si="8"/>
        <v>481428.51090615441</v>
      </c>
      <c r="AJ16" s="92">
        <f t="shared" si="9"/>
        <v>267367.56215343589</v>
      </c>
      <c r="AK16" s="92">
        <f t="shared" si="10"/>
        <v>-214060.94875271851</v>
      </c>
    </row>
    <row r="17" spans="1:37" s="94" customFormat="1" ht="14" x14ac:dyDescent="0.3">
      <c r="A17" s="86" t="str">
        <f>'ESTIMATED Earned Revenue'!A18</f>
        <v>Ridgeland, MS</v>
      </c>
      <c r="B17" s="86"/>
      <c r="C17" s="95">
        <f>'ESTIMATED Earned Revenue'!$I18*1.07925</f>
        <v>9483147.9533324987</v>
      </c>
      <c r="D17" s="95">
        <f>'ESTIMATED Earned Revenue'!$L18*1.07925</f>
        <v>9483147.9533324987</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53337.96566351864</v>
      </c>
      <c r="G17" s="89">
        <f t="shared" si="0"/>
        <v>0.01</v>
      </c>
      <c r="H17" s="90">
        <f t="shared" si="1"/>
        <v>5.6245000000000002E-3</v>
      </c>
      <c r="I17" s="91">
        <f t="shared" si="2"/>
        <v>-41493.513869806353</v>
      </c>
      <c r="J17" s="91">
        <f>C17*(1+'Control Panel'!$C$45)</f>
        <v>9767642.3919324744</v>
      </c>
      <c r="K17" s="91">
        <f>D17*(1+'Control Panel'!$C$45)</f>
        <v>9767642.3919324744</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54938.104633424206</v>
      </c>
      <c r="N17" s="92">
        <f t="shared" si="3"/>
        <v>-42738.319285900543</v>
      </c>
      <c r="O17" s="92">
        <f>J17*(1+'Control Panel'!$C$45)</f>
        <v>10060671.66369045</v>
      </c>
      <c r="P17" s="92">
        <f>K17*(1+'Control Panel'!$C$45)</f>
        <v>10060671.66369045</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56586.247772426934</v>
      </c>
      <c r="S17" s="92">
        <f t="shared" si="4"/>
        <v>-44020.468864477567</v>
      </c>
      <c r="T17" s="92">
        <f>O17*(1+'Control Panel'!$C$45)</f>
        <v>10362491.813601164</v>
      </c>
      <c r="U17" s="92">
        <f>P17*(1+'Control Panel'!$C$45)</f>
        <v>10362491.813601164</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58283.835205599753</v>
      </c>
      <c r="X17" s="92">
        <f t="shared" si="5"/>
        <v>-45341.082930411896</v>
      </c>
      <c r="Y17" s="91">
        <f>T17*(1+'Control Panel'!$C$45)</f>
        <v>10673366.5680092</v>
      </c>
      <c r="Z17" s="91">
        <f>U17*(1+'Control Panel'!$C$45)</f>
        <v>10673366.5680092</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60032.350261767744</v>
      </c>
      <c r="AC17" s="93">
        <f t="shared" si="6"/>
        <v>-46701.315418324259</v>
      </c>
      <c r="AD17" s="93">
        <f>Y17*(1+'Control Panel'!$C$45)</f>
        <v>10993567.565049475</v>
      </c>
      <c r="AE17" s="91">
        <f>Z17*(1+'Control Panel'!$C$45)</f>
        <v>10993567.565049475</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61833.320769620776</v>
      </c>
      <c r="AH17" s="91">
        <f t="shared" si="7"/>
        <v>-48102.35488087398</v>
      </c>
      <c r="AI17" s="92">
        <f t="shared" si="8"/>
        <v>518577.40002282767</v>
      </c>
      <c r="AJ17" s="92">
        <f t="shared" si="9"/>
        <v>291673.85864283942</v>
      </c>
      <c r="AK17" s="92">
        <f t="shared" si="10"/>
        <v>-226903.54137998825</v>
      </c>
    </row>
    <row r="18" spans="1:37" s="94" customFormat="1" ht="14" x14ac:dyDescent="0.3">
      <c r="A18" s="86" t="str">
        <f>'ESTIMATED Earned Revenue'!A19</f>
        <v>Adrian, MI</v>
      </c>
      <c r="B18" s="86"/>
      <c r="C18" s="95">
        <f>'ESTIMATED Earned Revenue'!$I19*1.07925</f>
        <v>9526628.2485000007</v>
      </c>
      <c r="D18" s="95">
        <f>'ESTIMATED Earned Revenue'!$L19*1.07925</f>
        <v>9526628.2485000007</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53582.520583688252</v>
      </c>
      <c r="G18" s="89">
        <f t="shared" si="0"/>
        <v>0.01</v>
      </c>
      <c r="H18" s="90">
        <f t="shared" si="1"/>
        <v>5.6245000000000002E-3</v>
      </c>
      <c r="I18" s="91">
        <f t="shared" si="2"/>
        <v>-41683.761901311751</v>
      </c>
      <c r="J18" s="91">
        <f>C18*(1+'Control Panel'!$C$45)</f>
        <v>9812427.0959550012</v>
      </c>
      <c r="K18" s="91">
        <f>D18*(1+'Control Panel'!$C$45)</f>
        <v>9812427.0959550012</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55189.996201198905</v>
      </c>
      <c r="N18" s="92">
        <f t="shared" si="3"/>
        <v>-42934.274758351115</v>
      </c>
      <c r="O18" s="92">
        <f>J18*(1+'Control Panel'!$C$45)</f>
        <v>10106799.908833651</v>
      </c>
      <c r="P18" s="92">
        <f>K18*(1+'Control Panel'!$C$45)</f>
        <v>10106799.908833651</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56845.696087234872</v>
      </c>
      <c r="S18" s="92">
        <f t="shared" si="4"/>
        <v>-44222.303001101638</v>
      </c>
      <c r="T18" s="92">
        <f>O18*(1+'Control Panel'!$C$45)</f>
        <v>10410003.90609866</v>
      </c>
      <c r="U18" s="92">
        <f>P18*(1+'Control Panel'!$C$45)</f>
        <v>10410003.90609866</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58551.066969851912</v>
      </c>
      <c r="X18" s="92">
        <f t="shared" si="5"/>
        <v>-45548.972091134689</v>
      </c>
      <c r="Y18" s="91">
        <f>T18*(1+'Control Panel'!$C$45)</f>
        <v>10722304.023281621</v>
      </c>
      <c r="Z18" s="91">
        <f>U18*(1+'Control Panel'!$C$45)</f>
        <v>10722304.023281621</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60307.598978947477</v>
      </c>
      <c r="AC18" s="93">
        <f t="shared" si="6"/>
        <v>-46915.441253868739</v>
      </c>
      <c r="AD18" s="93">
        <f>Y18*(1+'Control Panel'!$C$45)</f>
        <v>11043973.143980069</v>
      </c>
      <c r="AE18" s="91">
        <f>Z18*(1+'Control Panel'!$C$45)</f>
        <v>11043973.143980069</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62116.826948315902</v>
      </c>
      <c r="AH18" s="91">
        <f t="shared" si="7"/>
        <v>-48322.904491484798</v>
      </c>
      <c r="AI18" s="92">
        <f t="shared" si="8"/>
        <v>520955.08078149008</v>
      </c>
      <c r="AJ18" s="92">
        <f t="shared" si="9"/>
        <v>293011.18518554908</v>
      </c>
      <c r="AK18" s="92">
        <f t="shared" si="10"/>
        <v>-227943.89559594099</v>
      </c>
    </row>
    <row r="19" spans="1:37" s="94" customFormat="1" ht="14" x14ac:dyDescent="0.3">
      <c r="A19" s="86" t="str">
        <f>'ESTIMATED Earned Revenue'!A20</f>
        <v>Saint Catharines, ON</v>
      </c>
      <c r="B19" s="86"/>
      <c r="C19" s="95">
        <f>'ESTIMATED Earned Revenue'!$I20*1.07925</f>
        <v>10043295.9065775</v>
      </c>
      <c r="D19" s="95">
        <f>'ESTIMATED Earned Revenue'!$L20*1.07925</f>
        <v>10043295.9065775</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56488.517826545147</v>
      </c>
      <c r="G19" s="89">
        <f t="shared" si="0"/>
        <v>0.01</v>
      </c>
      <c r="H19" s="90">
        <f t="shared" si="1"/>
        <v>5.6245000000000002E-3</v>
      </c>
      <c r="I19" s="91">
        <f t="shared" si="2"/>
        <v>-43944.441239229847</v>
      </c>
      <c r="J19" s="91">
        <f>C19*(1+'Control Panel'!$C$45)</f>
        <v>10344594.783774825</v>
      </c>
      <c r="K19" s="91">
        <f>D19*(1+'Control Panel'!$C$45)</f>
        <v>10344594.783774825</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58183.173361341505</v>
      </c>
      <c r="N19" s="92">
        <f t="shared" si="3"/>
        <v>-45262.774476406739</v>
      </c>
      <c r="O19" s="92">
        <f>J19*(1+'Control Panel'!$C$45)</f>
        <v>10654932.62728807</v>
      </c>
      <c r="P19" s="92">
        <f>K19*(1+'Control Panel'!$C$45)</f>
        <v>10654932.62728807</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59928.668562181752</v>
      </c>
      <c r="S19" s="92">
        <f t="shared" si="4"/>
        <v>-46620.65771069895</v>
      </c>
      <c r="T19" s="92">
        <f>O19*(1+'Control Panel'!$C$45)</f>
        <v>10974580.606106712</v>
      </c>
      <c r="U19" s="92">
        <f>P19*(1+'Control Panel'!$C$45)</f>
        <v>10974580.606106712</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61726.528619047203</v>
      </c>
      <c r="X19" s="92">
        <f t="shared" si="5"/>
        <v>-48019.27744201992</v>
      </c>
      <c r="Y19" s="91">
        <f>T19*(1+'Control Panel'!$C$45)</f>
        <v>11303818.024289913</v>
      </c>
      <c r="Z19" s="91">
        <f>U19*(1+'Control Panel'!$C$45)</f>
        <v>11303818.024289913</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63578.324477618618</v>
      </c>
      <c r="AC19" s="93">
        <f t="shared" si="6"/>
        <v>-49459.855765280518</v>
      </c>
      <c r="AD19" s="93">
        <f>Y19*(1+'Control Panel'!$C$45)</f>
        <v>11642932.565018611</v>
      </c>
      <c r="AE19" s="91">
        <f>Z19*(1+'Control Panel'!$C$45)</f>
        <v>11642932.565018611</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65485.674211947182</v>
      </c>
      <c r="AH19" s="91">
        <f t="shared" si="7"/>
        <v>-50943.651438238936</v>
      </c>
      <c r="AI19" s="92">
        <f t="shared" si="8"/>
        <v>549208.5860647813</v>
      </c>
      <c r="AJ19" s="92">
        <f t="shared" si="9"/>
        <v>308902.36923213623</v>
      </c>
      <c r="AK19" s="92">
        <f t="shared" si="10"/>
        <v>-240306.21683264506</v>
      </c>
    </row>
    <row r="20" spans="1:37" s="94" customFormat="1" ht="14" x14ac:dyDescent="0.3">
      <c r="A20" s="86" t="str">
        <f>'ESTIMATED Earned Revenue'!A21</f>
        <v>Hamilton, ON</v>
      </c>
      <c r="B20" s="86"/>
      <c r="C20" s="95">
        <f>'ESTIMATED Earned Revenue'!$I21*1.07925</f>
        <v>10425662.741411673</v>
      </c>
      <c r="D20" s="95">
        <f>'ESTIMATED Earned Revenue'!$L21*1.07925</f>
        <v>10425662.741411673</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58639.140089069959</v>
      </c>
      <c r="G20" s="89">
        <f t="shared" si="0"/>
        <v>0.01</v>
      </c>
      <c r="H20" s="90">
        <f t="shared" si="1"/>
        <v>5.6245000000000002E-3</v>
      </c>
      <c r="I20" s="91">
        <f t="shared" si="2"/>
        <v>-45617.487325046779</v>
      </c>
      <c r="J20" s="91">
        <f>C20*(1+'Control Panel'!$C$45)</f>
        <v>10738432.623654023</v>
      </c>
      <c r="K20" s="91">
        <f>D20*(1+'Control Panel'!$C$45)</f>
        <v>10738432.623654023</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60398.314291742056</v>
      </c>
      <c r="N20" s="92">
        <f t="shared" si="3"/>
        <v>-46986.011944798178</v>
      </c>
      <c r="O20" s="92">
        <f>J20*(1+'Control Panel'!$C$45)</f>
        <v>11060585.602363644</v>
      </c>
      <c r="P20" s="92">
        <f>K20*(1+'Control Panel'!$C$45)</f>
        <v>11060585.602363644</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62210.263720494317</v>
      </c>
      <c r="S20" s="92">
        <f t="shared" si="4"/>
        <v>-48395.592303142126</v>
      </c>
      <c r="T20" s="92">
        <f>O20*(1+'Control Panel'!$C$45)</f>
        <v>11392403.170434553</v>
      </c>
      <c r="U20" s="92">
        <f>P20*(1+'Control Panel'!$C$45)</f>
        <v>11392403.170434553</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64076.571632109146</v>
      </c>
      <c r="X20" s="92">
        <f t="shared" si="5"/>
        <v>-49847.460072236383</v>
      </c>
      <c r="Y20" s="91">
        <f>T20*(1+'Control Panel'!$C$45)</f>
        <v>11734175.26554759</v>
      </c>
      <c r="Z20" s="91">
        <f>U20*(1+'Control Panel'!$C$45)</f>
        <v>11734175.26554759</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65998.868781072422</v>
      </c>
      <c r="AC20" s="93">
        <f t="shared" si="6"/>
        <v>-51342.883874403487</v>
      </c>
      <c r="AD20" s="93">
        <f>Y20*(1+'Control Panel'!$C$45)</f>
        <v>12086200.523514017</v>
      </c>
      <c r="AE20" s="91">
        <f>Z20*(1+'Control Panel'!$C$45)</f>
        <v>12086200.523514017</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67978.834844504599</v>
      </c>
      <c r="AH20" s="91">
        <f t="shared" si="7"/>
        <v>-52883.170390635583</v>
      </c>
      <c r="AI20" s="92">
        <f t="shared" si="8"/>
        <v>570117.97185513831</v>
      </c>
      <c r="AJ20" s="92">
        <f t="shared" si="9"/>
        <v>320662.85326992255</v>
      </c>
      <c r="AK20" s="92">
        <f t="shared" si="10"/>
        <v>-249455.11858521577</v>
      </c>
    </row>
    <row r="21" spans="1:37" s="94" customFormat="1" ht="14" x14ac:dyDescent="0.3">
      <c r="A21" s="86" t="str">
        <f>'ESTIMATED Earned Revenue'!A22</f>
        <v>El Paso, TX</v>
      </c>
      <c r="B21" s="86"/>
      <c r="C21" s="95">
        <f>'ESTIMATED Earned Revenue'!$I22*1.07925</f>
        <v>10708297.99425</v>
      </c>
      <c r="D21" s="95">
        <f>'ESTIMATED Earned Revenue'!$L22*1.07925</f>
        <v>10708297.99425</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60229.185090627499</v>
      </c>
      <c r="G21" s="89">
        <f t="shared" si="0"/>
        <v>9.969180912650432E-3</v>
      </c>
      <c r="H21" s="90">
        <f t="shared" si="1"/>
        <v>5.6245339009960843E-3</v>
      </c>
      <c r="I21" s="91">
        <f t="shared" si="2"/>
        <v>-46523.774880622506</v>
      </c>
      <c r="J21" s="91">
        <f>C21*(1+'Control Panel'!$C$45)</f>
        <v>11029546.934077499</v>
      </c>
      <c r="K21" s="91">
        <f>D21*(1+'Control Panel'!$C$45)</f>
        <v>11029546.934077499</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62036.060643346325</v>
      </c>
      <c r="N21" s="92">
        <f t="shared" si="3"/>
        <v>-47919.488127041172</v>
      </c>
      <c r="O21" s="92">
        <f>J21*(1+'Control Panel'!$C$45)</f>
        <v>11360433.342099825</v>
      </c>
      <c r="P21" s="92">
        <f>K21*(1+'Control Panel'!$C$45)</f>
        <v>11360433.342099825</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63897.142462646712</v>
      </c>
      <c r="S21" s="92">
        <f t="shared" si="4"/>
        <v>-49357.072770852414</v>
      </c>
      <c r="T21" s="92">
        <f>O21*(1+'Control Panel'!$C$45)</f>
        <v>11701246.342362819</v>
      </c>
      <c r="U21" s="92">
        <f>P21*(1+'Control Panel'!$C$45)</f>
        <v>11701246.342362819</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65814.056736526109</v>
      </c>
      <c r="X21" s="92">
        <f t="shared" si="5"/>
        <v>-50837.784953978</v>
      </c>
      <c r="Y21" s="91">
        <f>T21*(1+'Control Panel'!$C$45)</f>
        <v>12052283.732633704</v>
      </c>
      <c r="Z21" s="91">
        <f>U21*(1+'Control Panel'!$C$45)</f>
        <v>12052283.732633704</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67788.478438621896</v>
      </c>
      <c r="AC21" s="93">
        <f t="shared" si="6"/>
        <v>-52362.918502597342</v>
      </c>
      <c r="AD21" s="93">
        <f>Y21*(1+'Control Panel'!$C$45)</f>
        <v>12413852.244612716</v>
      </c>
      <c r="AE21" s="91">
        <f>Z21*(1+'Control Panel'!$C$45)</f>
        <v>12413852.244612716</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69822.132791780561</v>
      </c>
      <c r="AH21" s="91">
        <f t="shared" si="7"/>
        <v>-53933.806057675261</v>
      </c>
      <c r="AI21" s="92">
        <f t="shared" si="8"/>
        <v>583768.94148506573</v>
      </c>
      <c r="AJ21" s="92">
        <f t="shared" si="9"/>
        <v>329357.87107292161</v>
      </c>
      <c r="AK21" s="92">
        <f t="shared" si="10"/>
        <v>-254411.07041214412</v>
      </c>
    </row>
    <row r="22" spans="1:37" s="94" customFormat="1" ht="14" x14ac:dyDescent="0.3">
      <c r="A22" s="86" t="str">
        <f>'ESTIMATED Earned Revenue'!A23</f>
        <v>Youngstown, OH</v>
      </c>
      <c r="B22" s="86"/>
      <c r="C22" s="95">
        <f>'ESTIMATED Earned Revenue'!$I23*1.07925</f>
        <v>11233783.74</v>
      </c>
      <c r="D22" s="95">
        <f>'ESTIMATED Earned Revenue'!$L23*1.07925</f>
        <v>11233783.74</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63187.669839200003</v>
      </c>
      <c r="G22" s="89">
        <f t="shared" si="0"/>
        <v>9.7367361907217918E-3</v>
      </c>
      <c r="H22" s="90">
        <f t="shared" si="1"/>
        <v>5.6247895901902064E-3</v>
      </c>
      <c r="I22" s="91">
        <f t="shared" si="2"/>
        <v>-46192.718860800007</v>
      </c>
      <c r="J22" s="91">
        <f>C22*(1+'Control Panel'!$C$45)</f>
        <v>11570797.2522</v>
      </c>
      <c r="K22" s="91">
        <f>D22*(1+'Control Panel'!$C$45)</f>
        <v>11570797.2522</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65083.299934376002</v>
      </c>
      <c r="N22" s="92">
        <f t="shared" si="3"/>
        <v>-47578.500426623999</v>
      </c>
      <c r="O22" s="92">
        <f>J22*(1+'Control Panel'!$C$45)</f>
        <v>11917921.169766</v>
      </c>
      <c r="P22" s="92">
        <f>K22*(1+'Control Panel'!$C$45)</f>
        <v>11917921.169766</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67035.79893240727</v>
      </c>
      <c r="S22" s="92">
        <f t="shared" si="4"/>
        <v>-49005.855439422739</v>
      </c>
      <c r="T22" s="92">
        <f>O22*(1+'Control Panel'!$C$45)</f>
        <v>12275458.804858981</v>
      </c>
      <c r="U22" s="92">
        <f>P22*(1+'Control Panel'!$C$45)</f>
        <v>12275458.804858981</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69046.872900379502</v>
      </c>
      <c r="X22" s="92">
        <f t="shared" si="5"/>
        <v>-50476.031102605411</v>
      </c>
      <c r="Y22" s="91">
        <f>T22*(1+'Control Panel'!$C$45)</f>
        <v>12643722.56900475</v>
      </c>
      <c r="Z22" s="91">
        <f>U22*(1+'Control Panel'!$C$45)</f>
        <v>12643722.56900475</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71118.279087390896</v>
      </c>
      <c r="AC22" s="93">
        <f t="shared" si="6"/>
        <v>-51990.312035683572</v>
      </c>
      <c r="AD22" s="93">
        <f>Y22*(1+'Control Panel'!$C$45)</f>
        <v>13023034.246074893</v>
      </c>
      <c r="AE22" s="91">
        <f>Z22*(1+'Control Panel'!$C$45)</f>
        <v>13023034.246074893</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73251.827460012602</v>
      </c>
      <c r="AH22" s="91">
        <f t="shared" si="7"/>
        <v>-53550.021396754091</v>
      </c>
      <c r="AI22" s="92">
        <f t="shared" si="8"/>
        <v>598136.79871565604</v>
      </c>
      <c r="AJ22" s="92">
        <f t="shared" si="9"/>
        <v>345536.07831456629</v>
      </c>
      <c r="AK22" s="92">
        <f t="shared" si="10"/>
        <v>-252600.72040108975</v>
      </c>
    </row>
    <row r="23" spans="1:37" s="94" customFormat="1" ht="14" x14ac:dyDescent="0.3">
      <c r="A23" s="86" t="str">
        <f>'ESTIMATED Earned Revenue'!A24</f>
        <v>Montgomery, AL</v>
      </c>
      <c r="B23" s="86"/>
      <c r="C23" s="95">
        <f>'ESTIMATED Earned Revenue'!$I24*1.07925</f>
        <v>11633752.430145001</v>
      </c>
      <c r="D23" s="95">
        <f>'ESTIMATED Earned Revenue'!$L24*1.07925</f>
        <v>11633752.430145001</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65439.493564716358</v>
      </c>
      <c r="G23" s="89">
        <f t="shared" si="0"/>
        <v>9.5738870858314094E-3</v>
      </c>
      <c r="H23" s="90">
        <f t="shared" si="1"/>
        <v>5.6249687242055854E-3</v>
      </c>
      <c r="I23" s="91">
        <f t="shared" si="2"/>
        <v>-45940.738586008643</v>
      </c>
      <c r="J23" s="91">
        <f>C23*(1+'Control Panel'!$C$45)</f>
        <v>11982765.003049351</v>
      </c>
      <c r="K23" s="91">
        <f>D23*(1+'Control Panel'!$C$45)</f>
        <v>11982765.003049351</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67402.67837165785</v>
      </c>
      <c r="N23" s="92">
        <f t="shared" si="3"/>
        <v>-47318.960743588905</v>
      </c>
      <c r="O23" s="92">
        <f>J23*(1+'Control Panel'!$C$45)</f>
        <v>12342247.953140832</v>
      </c>
      <c r="P23" s="92">
        <f>K23*(1+'Control Panel'!$C$45)</f>
        <v>12342247.953140832</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69424.758722807586</v>
      </c>
      <c r="S23" s="92">
        <f t="shared" si="4"/>
        <v>-48738.529565896577</v>
      </c>
      <c r="T23" s="92">
        <f>O23*(1+'Control Panel'!$C$45)</f>
        <v>12712515.391735058</v>
      </c>
      <c r="U23" s="92">
        <f>P23*(1+'Control Panel'!$C$45)</f>
        <v>12712515.391735058</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71507.501484491819</v>
      </c>
      <c r="X23" s="92">
        <f t="shared" si="5"/>
        <v>-50200.685452873484</v>
      </c>
      <c r="Y23" s="91">
        <f>T23*(1+'Control Panel'!$C$45)</f>
        <v>13093890.85348711</v>
      </c>
      <c r="Z23" s="91">
        <f>U23*(1+'Control Panel'!$C$45)</f>
        <v>13093890.85348711</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73652.726529026579</v>
      </c>
      <c r="AC23" s="93">
        <f t="shared" si="6"/>
        <v>-51706.706016459691</v>
      </c>
      <c r="AD23" s="93">
        <f>Y23*(1+'Control Panel'!$C$45)</f>
        <v>13486707.579091724</v>
      </c>
      <c r="AE23" s="91">
        <f>Z23*(1+'Control Panel'!$C$45)</f>
        <v>13486707.579091724</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75862.308324897371</v>
      </c>
      <c r="AH23" s="91">
        <f t="shared" si="7"/>
        <v>-53257.907196953485</v>
      </c>
      <c r="AI23" s="92">
        <f t="shared" si="8"/>
        <v>609072.76240865327</v>
      </c>
      <c r="AJ23" s="92">
        <f t="shared" si="9"/>
        <v>357849.97343288118</v>
      </c>
      <c r="AK23" s="92">
        <f t="shared" si="10"/>
        <v>-251222.7889757721</v>
      </c>
    </row>
    <row r="24" spans="1:37" s="94" customFormat="1" ht="14" x14ac:dyDescent="0.3">
      <c r="A24" s="86" t="str">
        <f>'ESTIMATED Earned Revenue'!A25</f>
        <v>Shreveport, LA</v>
      </c>
      <c r="B24" s="86"/>
      <c r="C24" s="95">
        <f>'ESTIMATED Earned Revenue'!$I25*1.07925</f>
        <v>11818058.39175</v>
      </c>
      <c r="D24" s="95">
        <f>'ESTIMATED Earned Revenue'!$L25*1.07925</f>
        <v>11818058.39175</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66477.136128552505</v>
      </c>
      <c r="G24" s="89">
        <f t="shared" si="0"/>
        <v>9.502556023682036E-3</v>
      </c>
      <c r="H24" s="90">
        <f t="shared" si="1"/>
        <v>5.6250471883739503E-3</v>
      </c>
      <c r="I24" s="91">
        <f t="shared" si="2"/>
        <v>-45824.625830197503</v>
      </c>
      <c r="J24" s="91">
        <f>C24*(1+'Control Panel'!$C$45)</f>
        <v>12172600.1435025</v>
      </c>
      <c r="K24" s="91">
        <f>D24*(1+'Control Panel'!$C$45)</f>
        <v>12172600.1435025</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68471.45021240908</v>
      </c>
      <c r="N24" s="92">
        <f t="shared" si="3"/>
        <v>-47199.36460510343</v>
      </c>
      <c r="O24" s="92">
        <f>J24*(1+'Control Panel'!$C$45)</f>
        <v>12537778.147807576</v>
      </c>
      <c r="P24" s="92">
        <f>K24*(1+'Control Panel'!$C$45)</f>
        <v>12537778.147807576</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70525.593718781354</v>
      </c>
      <c r="S24" s="92">
        <f t="shared" si="4"/>
        <v>-48615.345543256524</v>
      </c>
      <c r="T24" s="92">
        <f>O24*(1+'Control Panel'!$C$45)</f>
        <v>12913911.492241804</v>
      </c>
      <c r="U24" s="92">
        <f>P24*(1+'Control Panel'!$C$45)</f>
        <v>12913911.492241804</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72641.361530344788</v>
      </c>
      <c r="X24" s="92">
        <f t="shared" si="5"/>
        <v>-50073.805909554241</v>
      </c>
      <c r="Y24" s="91">
        <f>T24*(1+'Control Panel'!$C$45)</f>
        <v>13301328.837009057</v>
      </c>
      <c r="Z24" s="91">
        <f>U24*(1+'Control Panel'!$C$45)</f>
        <v>13301328.837009057</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74820.602376255134</v>
      </c>
      <c r="AC24" s="93">
        <f t="shared" si="6"/>
        <v>-51576.020086840872</v>
      </c>
      <c r="AD24" s="93">
        <f>Y24*(1+'Control Panel'!$C$45)</f>
        <v>13700368.70211933</v>
      </c>
      <c r="AE24" s="91">
        <f>Z24*(1+'Control Panel'!$C$45)</f>
        <v>13700368.70211933</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77065.220447542786</v>
      </c>
      <c r="AH24" s="91">
        <f t="shared" si="7"/>
        <v>-53123.3006894461</v>
      </c>
      <c r="AI24" s="92">
        <f t="shared" si="8"/>
        <v>614112.06511953427</v>
      </c>
      <c r="AJ24" s="92">
        <f t="shared" si="9"/>
        <v>363524.22828533314</v>
      </c>
      <c r="AK24" s="92">
        <f t="shared" si="10"/>
        <v>-250587.83683420112</v>
      </c>
    </row>
    <row r="25" spans="1:37" s="94" customFormat="1" ht="14" x14ac:dyDescent="0.3">
      <c r="A25" s="86" t="str">
        <f>'ESTIMATED Earned Revenue'!A26</f>
        <v>Lubbock, TX</v>
      </c>
      <c r="B25" s="86"/>
      <c r="C25" s="95">
        <f>'ESTIMATED Earned Revenue'!$I26*1.07925</f>
        <v>12065215.988054998</v>
      </c>
      <c r="D25" s="95">
        <f>'ESTIMATED Earned Revenue'!$L26*1.07925</f>
        <v>12065215.988054998</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67868.633395749639</v>
      </c>
      <c r="G25" s="89">
        <f t="shared" si="0"/>
        <v>9.4103205489799186E-3</v>
      </c>
      <c r="H25" s="90">
        <f t="shared" si="1"/>
        <v>5.6251486473961219E-3</v>
      </c>
      <c r="I25" s="91">
        <f t="shared" si="2"/>
        <v>-45668.91654452536</v>
      </c>
      <c r="J25" s="91">
        <f>C25*(1+'Control Panel'!$C$45)</f>
        <v>12427172.467696648</v>
      </c>
      <c r="K25" s="91">
        <f>D25*(1+'Control Panel'!$C$45)</f>
        <v>12427172.467696648</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69904.69239762213</v>
      </c>
      <c r="N25" s="92">
        <f t="shared" si="3"/>
        <v>-47038.98404086112</v>
      </c>
      <c r="O25" s="92">
        <f>J25*(1+'Control Panel'!$C$45)</f>
        <v>12799987.641727548</v>
      </c>
      <c r="P25" s="92">
        <f>K25*(1+'Control Panel'!$C$45)</f>
        <v>12799987.641727548</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72001.833169550795</v>
      </c>
      <c r="S25" s="92">
        <f t="shared" si="4"/>
        <v>-48450.153562086954</v>
      </c>
      <c r="T25" s="92">
        <f>O25*(1+'Control Panel'!$C$45)</f>
        <v>13183987.270979375</v>
      </c>
      <c r="U25" s="92">
        <f>P25*(1+'Control Panel'!$C$45)</f>
        <v>13183987.270979375</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74161.888164637319</v>
      </c>
      <c r="X25" s="92">
        <f t="shared" si="5"/>
        <v>-49903.658168949565</v>
      </c>
      <c r="Y25" s="91">
        <f>T25*(1+'Control Panel'!$C$45)</f>
        <v>13579506.889108757</v>
      </c>
      <c r="Z25" s="91">
        <f>U25*(1+'Control Panel'!$C$45)</f>
        <v>13579506.889108757</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76386.744809576441</v>
      </c>
      <c r="AC25" s="93">
        <f t="shared" si="6"/>
        <v>-51400.767914018055</v>
      </c>
      <c r="AD25" s="93">
        <f>Y25*(1+'Control Panel'!$C$45)</f>
        <v>13986892.095782019</v>
      </c>
      <c r="AE25" s="91">
        <f>Z25*(1+'Control Panel'!$C$45)</f>
        <v>13986892.095782019</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78678.347153863724</v>
      </c>
      <c r="AH25" s="91">
        <f t="shared" si="7"/>
        <v>-52942.790951438597</v>
      </c>
      <c r="AI25" s="92">
        <f t="shared" si="8"/>
        <v>620869.86033260473</v>
      </c>
      <c r="AJ25" s="92">
        <f t="shared" si="9"/>
        <v>371133.50569525035</v>
      </c>
      <c r="AK25" s="92">
        <f t="shared" si="10"/>
        <v>-249736.35463735438</v>
      </c>
    </row>
    <row r="26" spans="1:37" s="94" customFormat="1" ht="14" x14ac:dyDescent="0.3">
      <c r="A26" s="86" t="str">
        <f>'ESTIMATED Earned Revenue'!A27</f>
        <v>Beaumont, TX</v>
      </c>
      <c r="B26" s="86"/>
      <c r="C26" s="95">
        <f>'ESTIMATED Earned Revenue'!$I27*1.07925</f>
        <v>12401886.298755001</v>
      </c>
      <c r="D26" s="95">
        <f>'ESTIMATED Earned Revenue'!$L27*1.07925</f>
        <v>12401886.298755001</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69764.08724499066</v>
      </c>
      <c r="G26" s="89">
        <f t="shared" si="0"/>
        <v>9.2905948916288464E-3</v>
      </c>
      <c r="H26" s="90">
        <f t="shared" si="1"/>
        <v>5.6252803456192085E-3</v>
      </c>
      <c r="I26" s="91">
        <f t="shared" si="2"/>
        <v>-45456.814248784343</v>
      </c>
      <c r="J26" s="91">
        <f>C26*(1+'Control Panel'!$C$45)</f>
        <v>12773942.887717651</v>
      </c>
      <c r="K26" s="91">
        <f>D26*(1+'Control Panel'!$C$45)</f>
        <v>12773942.887717651</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71857.009862340376</v>
      </c>
      <c r="N26" s="92">
        <f t="shared" si="3"/>
        <v>-46820.518676247884</v>
      </c>
      <c r="O26" s="92">
        <f>J26*(1+'Control Panel'!$C$45)</f>
        <v>13157161.174349181</v>
      </c>
      <c r="P26" s="92">
        <f>K26*(1+'Control Panel'!$C$45)</f>
        <v>13157161.174349181</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74012.720158210592</v>
      </c>
      <c r="S26" s="92">
        <f t="shared" si="4"/>
        <v>-48225.134236535319</v>
      </c>
      <c r="T26" s="92">
        <f>O26*(1+'Control Panel'!$C$45)</f>
        <v>13551876.009579657</v>
      </c>
      <c r="U26" s="92">
        <f>P26*(1+'Control Panel'!$C$45)</f>
        <v>13551876.009579657</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76233.101762956911</v>
      </c>
      <c r="X26" s="92">
        <f t="shared" si="5"/>
        <v>-49671.888263631379</v>
      </c>
      <c r="Y26" s="91">
        <f>T26*(1+'Control Panel'!$C$45)</f>
        <v>13958432.289867047</v>
      </c>
      <c r="Z26" s="91">
        <f>U26*(1+'Control Panel'!$C$45)</f>
        <v>13958432.289867047</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78520.09481584563</v>
      </c>
      <c r="AC26" s="93">
        <f t="shared" si="6"/>
        <v>-51162.044911540332</v>
      </c>
      <c r="AD26" s="93">
        <f>Y26*(1+'Control Panel'!$C$45)</f>
        <v>14377185.258563058</v>
      </c>
      <c r="AE26" s="91">
        <f>Z26*(1+'Control Panel'!$C$45)</f>
        <v>14377185.258563058</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80875.697660320977</v>
      </c>
      <c r="AH26" s="91">
        <f t="shared" si="7"/>
        <v>-52696.906258886549</v>
      </c>
      <c r="AI26" s="92">
        <f t="shared" si="8"/>
        <v>630075.11660651583</v>
      </c>
      <c r="AJ26" s="92">
        <f t="shared" si="9"/>
        <v>381498.62425967446</v>
      </c>
      <c r="AK26" s="92">
        <f t="shared" si="10"/>
        <v>-248576.49234684138</v>
      </c>
    </row>
    <row r="27" spans="1:37" s="94" customFormat="1" ht="14" x14ac:dyDescent="0.3">
      <c r="A27" s="86" t="str">
        <f>'ESTIMATED Earned Revenue'!A28</f>
        <v>Chillicothe, OH</v>
      </c>
      <c r="B27" s="86"/>
      <c r="C27" s="95">
        <f>'ESTIMATED Earned Revenue'!$I28*1.07925</f>
        <v>12559112.45325</v>
      </c>
      <c r="D27" s="95">
        <f>'ESTIMATED Earned Revenue'!$L28*1.07925</f>
        <v>12559112.45325</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70649.2704947975</v>
      </c>
      <c r="G27" s="89">
        <f t="shared" si="0"/>
        <v>9.2368814036878962E-3</v>
      </c>
      <c r="H27" s="90">
        <f t="shared" si="1"/>
        <v>5.6253394304559435E-3</v>
      </c>
      <c r="I27" s="91">
        <f t="shared" si="2"/>
        <v>-45357.761771452497</v>
      </c>
      <c r="J27" s="91">
        <f>C27*(1+'Control Panel'!$C$45)</f>
        <v>12935885.826847501</v>
      </c>
      <c r="K27" s="91">
        <f>D27*(1+'Control Panel'!$C$45)</f>
        <v>12935885.826847501</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72768.748609641436</v>
      </c>
      <c r="N27" s="92">
        <f t="shared" si="3"/>
        <v>-46718.494624596075</v>
      </c>
      <c r="O27" s="92">
        <f>J27*(1+'Control Panel'!$C$45)</f>
        <v>13323962.401652927</v>
      </c>
      <c r="P27" s="92">
        <f>K27*(1+'Control Panel'!$C$45)</f>
        <v>13323962.401652927</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74951.81106793067</v>
      </c>
      <c r="S27" s="92">
        <f t="shared" si="4"/>
        <v>-48120.049463333969</v>
      </c>
      <c r="T27" s="92">
        <f>O27*(1+'Control Panel'!$C$45)</f>
        <v>13723681.273702515</v>
      </c>
      <c r="U27" s="92">
        <f>P27*(1+'Control Panel'!$C$45)</f>
        <v>13723681.273702515</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77200.365399968607</v>
      </c>
      <c r="X27" s="92">
        <f t="shared" si="5"/>
        <v>-49563.650947233982</v>
      </c>
      <c r="Y27" s="91">
        <f>T27*(1+'Control Panel'!$C$45)</f>
        <v>14135391.711913591</v>
      </c>
      <c r="Z27" s="91">
        <f>U27*(1+'Control Panel'!$C$45)</f>
        <v>14135391.711913591</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79516.376361967661</v>
      </c>
      <c r="AC27" s="93">
        <f t="shared" si="6"/>
        <v>-51050.560475651015</v>
      </c>
      <c r="AD27" s="93">
        <f>Y27*(1+'Control Panel'!$C$45)</f>
        <v>14559453.463270999</v>
      </c>
      <c r="AE27" s="91">
        <f>Z27*(1+'Control Panel'!$C$45)</f>
        <v>14559453.463270999</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81901.867652826695</v>
      </c>
      <c r="AH27" s="91">
        <f t="shared" si="7"/>
        <v>-52582.077289920548</v>
      </c>
      <c r="AI27" s="92">
        <f t="shared" si="8"/>
        <v>634374.00189307064</v>
      </c>
      <c r="AJ27" s="92">
        <f t="shared" si="9"/>
        <v>386339.1690923351</v>
      </c>
      <c r="AK27" s="92">
        <f t="shared" si="10"/>
        <v>-248034.83280073554</v>
      </c>
    </row>
    <row r="28" spans="1:37" s="94" customFormat="1" ht="14" x14ac:dyDescent="0.3">
      <c r="A28" s="86" t="str">
        <f>'ESTIMATED Earned Revenue'!A29</f>
        <v>Buffalo, NY</v>
      </c>
      <c r="B28" s="86"/>
      <c r="C28" s="95">
        <f>'ESTIMATED Earned Revenue'!$I29*1.07925</f>
        <v>12670492.426840911</v>
      </c>
      <c r="D28" s="95">
        <f>'ESTIMATED Earned Revenue'!$L29*1.07925</f>
        <v>11866052.933590909</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66747.345399116821</v>
      </c>
      <c r="G28" s="89">
        <f t="shared" si="0"/>
        <v>9.1996370943940517E-3</v>
      </c>
      <c r="H28" s="90">
        <f t="shared" si="1"/>
        <v>5.6250672209767153E-3</v>
      </c>
      <c r="I28" s="91">
        <f t="shared" si="2"/>
        <v>-49816.586735087738</v>
      </c>
      <c r="J28" s="91">
        <f>C28*(1+'Control Panel'!$C$45)</f>
        <v>13050607.199646138</v>
      </c>
      <c r="K28" s="91">
        <f>D28*(1+'Control Panel'!$C$45)</f>
        <v>12222034.521598637</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68749.765761090326</v>
      </c>
      <c r="N28" s="92">
        <f t="shared" si="3"/>
        <v>-51311.084337140375</v>
      </c>
      <c r="O28" s="92">
        <f>J28*(1+'Control Panel'!$C$45)</f>
        <v>13442125.415635522</v>
      </c>
      <c r="P28" s="92">
        <f>K28*(1+'Control Panel'!$C$45)</f>
        <v>12588695.557246596</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70812.258733923038</v>
      </c>
      <c r="S28" s="92">
        <f t="shared" si="4"/>
        <v>-52850.416867254578</v>
      </c>
      <c r="T28" s="92">
        <f>O28*(1+'Control Panel'!$C$45)</f>
        <v>13845389.178104589</v>
      </c>
      <c r="U28" s="92">
        <f>P28*(1+'Control Panel'!$C$45)</f>
        <v>12966356.423963994</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72936.626495940727</v>
      </c>
      <c r="X28" s="92">
        <f t="shared" si="5"/>
        <v>-54435.929373272229</v>
      </c>
      <c r="Y28" s="91">
        <f>T28*(1+'Control Panel'!$C$45)</f>
        <v>14260750.853447726</v>
      </c>
      <c r="Z28" s="91">
        <f>U28*(1+'Control Panel'!$C$45)</f>
        <v>13355347.116682913</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75124.725290818955</v>
      </c>
      <c r="AC28" s="93">
        <f t="shared" si="6"/>
        <v>-56069.007254470402</v>
      </c>
      <c r="AD28" s="93">
        <f>Y28*(1+'Control Panel'!$C$45)</f>
        <v>14688573.379051158</v>
      </c>
      <c r="AE28" s="91">
        <f>Z28*(1+'Control Panel'!$C$45)</f>
        <v>13756007.530183401</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77378.467049543513</v>
      </c>
      <c r="AH28" s="91">
        <f t="shared" si="7"/>
        <v>-57751.077472104516</v>
      </c>
      <c r="AI28" s="92">
        <f t="shared" si="8"/>
        <v>637419.35863555875</v>
      </c>
      <c r="AJ28" s="92">
        <f t="shared" si="9"/>
        <v>365001.84333131654</v>
      </c>
      <c r="AK28" s="92">
        <f t="shared" si="10"/>
        <v>-272417.5153042422</v>
      </c>
    </row>
    <row r="29" spans="1:37" s="94" customFormat="1" ht="14" x14ac:dyDescent="0.3">
      <c r="A29" s="86" t="str">
        <f>'ESTIMATED Earned Revenue'!A30</f>
        <v>Sandusky, OH</v>
      </c>
      <c r="B29" s="86"/>
      <c r="C29" s="95">
        <f>'ESTIMATED Earned Revenue'!$I30*1.07925</f>
        <v>12670955.13075</v>
      </c>
      <c r="D29" s="95">
        <f>'ESTIMATED Earned Revenue'!$L30*1.07925</f>
        <v>9028260.8175000008</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50779.45296802876</v>
      </c>
      <c r="G29" s="89">
        <f t="shared" si="0"/>
        <v>9.1994837366968403E-3</v>
      </c>
      <c r="H29" s="90">
        <f t="shared" si="1"/>
        <v>5.6245000000000002E-3</v>
      </c>
      <c r="I29" s="91">
        <f t="shared" si="2"/>
        <v>-65786.792685721244</v>
      </c>
      <c r="J29" s="91">
        <f>C29*(1+'Control Panel'!$C$45)</f>
        <v>13051083.784672501</v>
      </c>
      <c r="K29" s="91">
        <f>D29*(1+'Control Panel'!$C$45)</f>
        <v>9299108.6420250013</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52302.836557069619</v>
      </c>
      <c r="N29" s="92">
        <f t="shared" si="3"/>
        <v>-67760.396466292892</v>
      </c>
      <c r="O29" s="92">
        <f>J29*(1+'Control Panel'!$C$45)</f>
        <v>13442616.298212675</v>
      </c>
      <c r="P29" s="92">
        <f>K29*(1+'Control Panel'!$C$45)</f>
        <v>9578081.9012857508</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53871.921653781705</v>
      </c>
      <c r="S29" s="92">
        <f t="shared" si="4"/>
        <v>-69793.208360281686</v>
      </c>
      <c r="T29" s="92">
        <f>O29*(1+'Control Panel'!$C$45)</f>
        <v>13845894.787159055</v>
      </c>
      <c r="U29" s="92">
        <f>P29*(1+'Control Panel'!$C$45)</f>
        <v>9865424.3583243228</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55488.079303395156</v>
      </c>
      <c r="X29" s="92">
        <f t="shared" si="5"/>
        <v>-71887.004611090146</v>
      </c>
      <c r="Y29" s="91">
        <f>T29*(1+'Control Panel'!$C$45)</f>
        <v>14261271.630773827</v>
      </c>
      <c r="Z29" s="91">
        <f>U29*(1+'Control Panel'!$C$45)</f>
        <v>10161387.089074053</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57152.721682497009</v>
      </c>
      <c r="AC29" s="93">
        <f t="shared" si="6"/>
        <v>-74043.61474942285</v>
      </c>
      <c r="AD29" s="93">
        <f>Y29*(1+'Control Panel'!$C$45)</f>
        <v>14689109.779697042</v>
      </c>
      <c r="AE29" s="91">
        <f>Z29*(1+'Control Panel'!$C$45)</f>
        <v>10466228.701746276</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58867.303332971926</v>
      </c>
      <c r="AH29" s="91">
        <f t="shared" si="7"/>
        <v>-76264.923191905516</v>
      </c>
      <c r="AI29" s="92">
        <f t="shared" si="8"/>
        <v>637432.00990870851</v>
      </c>
      <c r="AJ29" s="92">
        <f t="shared" si="9"/>
        <v>277682.86252971541</v>
      </c>
      <c r="AK29" s="92">
        <f t="shared" si="10"/>
        <v>-359749.1473789931</v>
      </c>
    </row>
    <row r="30" spans="1:37" s="94" customFormat="1" ht="14" x14ac:dyDescent="0.3">
      <c r="A30" s="86" t="str">
        <f>'ESTIMATED Earned Revenue'!A31</f>
        <v>Lafayette, LA</v>
      </c>
      <c r="B30" s="86"/>
      <c r="C30" s="95">
        <f>'ESTIMATED Earned Revenue'!$I31*1.07925</f>
        <v>12858591.4959675</v>
      </c>
      <c r="D30" s="95">
        <f>'ESTIMATED Earned Revenue'!$L31*1.07925</f>
        <v>12858591.4959675</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72335.337505297022</v>
      </c>
      <c r="G30" s="89">
        <f t="shared" si="0"/>
        <v>9.138203629587836E-3</v>
      </c>
      <c r="H30" s="90">
        <f t="shared" si="1"/>
        <v>5.6254479760074532E-3</v>
      </c>
      <c r="I30" s="91">
        <f t="shared" si="2"/>
        <v>-45169.089974540475</v>
      </c>
      <c r="J30" s="91">
        <f>C30*(1+'Control Panel'!$C$45)</f>
        <v>13244349.240846526</v>
      </c>
      <c r="K30" s="91">
        <f>D30*(1+'Control Panel'!$C$45)</f>
        <v>13244349.240846526</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74505.397630455947</v>
      </c>
      <c r="N30" s="92">
        <f t="shared" si="3"/>
        <v>-46524.162673776693</v>
      </c>
      <c r="O30" s="92">
        <f>J30*(1+'Control Panel'!$C$45)</f>
        <v>13641679.718071923</v>
      </c>
      <c r="P30" s="92">
        <f>K30*(1+'Control Panel'!$C$45)</f>
        <v>13641679.718071923</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76740.55955936962</v>
      </c>
      <c r="S30" s="92">
        <f t="shared" si="4"/>
        <v>-47919.887553990004</v>
      </c>
      <c r="T30" s="92">
        <f>O30*(1+'Control Panel'!$C$45)</f>
        <v>14050930.10961408</v>
      </c>
      <c r="U30" s="92">
        <f>P30*(1+'Control Panel'!$C$45)</f>
        <v>14050930.10961408</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79042.776346150713</v>
      </c>
      <c r="X30" s="92">
        <f t="shared" si="5"/>
        <v>-49357.484180609696</v>
      </c>
      <c r="Y30" s="91">
        <f>T30*(1+'Control Panel'!$C$45)</f>
        <v>14472458.012902502</v>
      </c>
      <c r="Z30" s="91">
        <f>U30*(1+'Control Panel'!$C$45)</f>
        <v>14472458.012902502</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81414.059636535239</v>
      </c>
      <c r="AC30" s="93">
        <f t="shared" si="6"/>
        <v>-50838.208706028003</v>
      </c>
      <c r="AD30" s="93">
        <f>Y30*(1+'Control Panel'!$C$45)</f>
        <v>14906631.753289577</v>
      </c>
      <c r="AE30" s="91">
        <f>Z30*(1+'Control Panel'!$C$45)</f>
        <v>14906631.753289577</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83856.481425631282</v>
      </c>
      <c r="AH30" s="91">
        <f t="shared" si="7"/>
        <v>-52363.354967208827</v>
      </c>
      <c r="AI30" s="92">
        <f t="shared" si="8"/>
        <v>642562.37267975602</v>
      </c>
      <c r="AJ30" s="92">
        <f t="shared" si="9"/>
        <v>395559.27459814277</v>
      </c>
      <c r="AK30" s="92">
        <f t="shared" si="10"/>
        <v>-247003.09808161325</v>
      </c>
    </row>
    <row r="31" spans="1:37" s="94" customFormat="1" ht="14" x14ac:dyDescent="0.3">
      <c r="A31" s="86" t="str">
        <f>'ESTIMATED Earned Revenue'!A32</f>
        <v>Fort Wayne, IN</v>
      </c>
      <c r="B31" s="86"/>
      <c r="C31" s="95">
        <f>'ESTIMATED Earned Revenue'!$I32*1.07925</f>
        <v>13404648.426645</v>
      </c>
      <c r="D31" s="95">
        <f>'ESTIMATED Earned Revenue'!$L32*1.07925</f>
        <v>13404648.426645</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75409.638025011343</v>
      </c>
      <c r="G31" s="89">
        <f t="shared" si="0"/>
        <v>8.9696281697496261E-3</v>
      </c>
      <c r="H31" s="90">
        <f t="shared" si="1"/>
        <v>5.6256334090132752E-3</v>
      </c>
      <c r="I31" s="91">
        <f t="shared" si="2"/>
        <v>-44825.074108213652</v>
      </c>
      <c r="J31" s="91">
        <f>C31*(1+'Control Panel'!$C$45)</f>
        <v>13806787.87944435</v>
      </c>
      <c r="K31" s="91">
        <f>D31*(1+'Control Panel'!$C$45)</f>
        <v>13806787.87944435</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77671.927165761692</v>
      </c>
      <c r="N31" s="92">
        <f t="shared" si="3"/>
        <v>-46169.826331460063</v>
      </c>
      <c r="O31" s="92">
        <f>J31*(1+'Control Panel'!$C$45)</f>
        <v>14220991.51582768</v>
      </c>
      <c r="P31" s="92">
        <f>K31*(1+'Control Panel'!$C$45)</f>
        <v>14220991.51582768</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80002.084980734537</v>
      </c>
      <c r="S31" s="92">
        <f t="shared" si="4"/>
        <v>-47554.921121403866</v>
      </c>
      <c r="T31" s="92">
        <f>O31*(1+'Control Panel'!$C$45)</f>
        <v>14647621.26130251</v>
      </c>
      <c r="U31" s="92">
        <f>P31*(1+'Control Panel'!$C$45)</f>
        <v>14647621.26130251</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82402.147530156566</v>
      </c>
      <c r="X31" s="92">
        <f t="shared" si="5"/>
        <v>-48981.568755045999</v>
      </c>
      <c r="Y31" s="91">
        <f>T31*(1+'Control Panel'!$C$45)</f>
        <v>15087049.899141585</v>
      </c>
      <c r="Z31" s="91">
        <f>U31*(1+'Control Panel'!$C$45)</f>
        <v>15087049.899141585</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84874.211956061277</v>
      </c>
      <c r="AC31" s="93">
        <f t="shared" si="6"/>
        <v>-50451.015817697364</v>
      </c>
      <c r="AD31" s="93">
        <f>Y31*(1+'Control Panel'!$C$45)</f>
        <v>15539661.396115834</v>
      </c>
      <c r="AE31" s="91">
        <f>Z31*(1+'Control Panel'!$C$45)</f>
        <v>15539661.396115834</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87420.438314743107</v>
      </c>
      <c r="AH31" s="91">
        <f t="shared" si="7"/>
        <v>-51964.546292228304</v>
      </c>
      <c r="AI31" s="92">
        <f t="shared" si="8"/>
        <v>657492.68826529279</v>
      </c>
      <c r="AJ31" s="92">
        <f t="shared" si="9"/>
        <v>412370.80994745716</v>
      </c>
      <c r="AK31" s="92">
        <f t="shared" si="10"/>
        <v>-245121.87831783562</v>
      </c>
    </row>
    <row r="32" spans="1:37" s="94" customFormat="1" ht="14" x14ac:dyDescent="0.3">
      <c r="A32" s="86" t="str">
        <f>'ESTIMATED Earned Revenue'!A33</f>
        <v>Kalamazoo, MI</v>
      </c>
      <c r="B32" s="86"/>
      <c r="C32" s="95">
        <f>'ESTIMATED Earned Revenue'!$I33*1.07925</f>
        <v>13675788.68475</v>
      </c>
      <c r="D32" s="95">
        <f>'ESTIMATED Earned Revenue'!$L33*1.07925</f>
        <v>13185579.304500001</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74176.278867335001</v>
      </c>
      <c r="G32" s="89">
        <f t="shared" si="0"/>
        <v>8.8909251397937001E-3</v>
      </c>
      <c r="H32" s="90">
        <f t="shared" si="1"/>
        <v>5.6255608611765718E-3</v>
      </c>
      <c r="I32" s="91">
        <f t="shared" si="2"/>
        <v>-47414.134556414996</v>
      </c>
      <c r="J32" s="91">
        <f>C32*(1+'Control Panel'!$C$45)</f>
        <v>14086062.345292501</v>
      </c>
      <c r="K32" s="91">
        <f>D32*(1+'Control Panel'!$C$45)</f>
        <v>13581146.683635</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76401.567233355061</v>
      </c>
      <c r="N32" s="92">
        <f t="shared" si="3"/>
        <v>-48836.558593107446</v>
      </c>
      <c r="O32" s="92">
        <f>J32*(1+'Control Panel'!$C$45)</f>
        <v>14508644.215651277</v>
      </c>
      <c r="P32" s="92">
        <f>K32*(1+'Control Panel'!$C$45)</f>
        <v>13988581.08414405</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78693.614250355706</v>
      </c>
      <c r="S32" s="92">
        <f t="shared" si="4"/>
        <v>-50301.655350900692</v>
      </c>
      <c r="T32" s="92">
        <f>O32*(1+'Control Panel'!$C$45)</f>
        <v>14943903.542120816</v>
      </c>
      <c r="U32" s="92">
        <f>P32*(1+'Control Panel'!$C$45)</f>
        <v>14408238.516668372</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81054.422677866372</v>
      </c>
      <c r="X32" s="92">
        <f t="shared" si="5"/>
        <v>-51810.705011427708</v>
      </c>
      <c r="Y32" s="91">
        <f>T32*(1+'Control Panel'!$C$45)</f>
        <v>15392220.648384441</v>
      </c>
      <c r="Z32" s="91">
        <f>U32*(1+'Control Panel'!$C$45)</f>
        <v>14840485.672168422</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83486.055358202371</v>
      </c>
      <c r="AC32" s="93">
        <f t="shared" si="6"/>
        <v>-53365.02616177054</v>
      </c>
      <c r="AD32" s="93">
        <f>Y32*(1+'Control Panel'!$C$45)</f>
        <v>15853987.267835975</v>
      </c>
      <c r="AE32" s="91">
        <f>Z32*(1+'Control Panel'!$C$45)</f>
        <v>15285700.242333476</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85990.63701894843</v>
      </c>
      <c r="AH32" s="91">
        <f t="shared" si="7"/>
        <v>-54965.97694662369</v>
      </c>
      <c r="AI32" s="92">
        <f t="shared" si="8"/>
        <v>664906.21860255802</v>
      </c>
      <c r="AJ32" s="92">
        <f t="shared" si="9"/>
        <v>405626.29653872794</v>
      </c>
      <c r="AK32" s="92">
        <f t="shared" si="10"/>
        <v>-259279.92206383008</v>
      </c>
    </row>
    <row r="33" spans="1:37" s="94" customFormat="1" ht="14" x14ac:dyDescent="0.3">
      <c r="A33" s="86" t="str">
        <f>'ESTIMATED Earned Revenue'!A34</f>
        <v>Knoxville, TN</v>
      </c>
      <c r="B33" s="86"/>
      <c r="C33" s="95">
        <f>'ESTIMATED Earned Revenue'!$I34*1.07925</f>
        <v>14033433.528480001</v>
      </c>
      <c r="D33" s="95">
        <f>'ESTIMATED Earned Revenue'!$L34*1.07925</f>
        <v>13817308.319730001</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77732.9132230799</v>
      </c>
      <c r="G33" s="89">
        <f t="shared" si="0"/>
        <v>8.7917641389764351E-3</v>
      </c>
      <c r="H33" s="90">
        <f t="shared" si="1"/>
        <v>5.6257638191429494E-3</v>
      </c>
      <c r="I33" s="91">
        <f t="shared" si="2"/>
        <v>-45645.724419320104</v>
      </c>
      <c r="J33" s="91">
        <f>C33*(1+'Control Panel'!$C$45)</f>
        <v>14454436.534334401</v>
      </c>
      <c r="K33" s="91">
        <f>D33*(1+'Control Panel'!$C$45)</f>
        <v>14231827.569321901</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80064.900619772307</v>
      </c>
      <c r="N33" s="92">
        <f t="shared" si="3"/>
        <v>-47015.096151899706</v>
      </c>
      <c r="O33" s="92">
        <f>J33*(1+'Control Panel'!$C$45)</f>
        <v>14888069.630364433</v>
      </c>
      <c r="P33" s="92">
        <f>K33*(1+'Control Panel'!$C$45)</f>
        <v>14658782.396401558</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82466.847638365463</v>
      </c>
      <c r="S33" s="92">
        <f t="shared" si="4"/>
        <v>-48425.549036456709</v>
      </c>
      <c r="T33" s="92">
        <f>O33*(1+'Control Panel'!$C$45)</f>
        <v>15334711.719275367</v>
      </c>
      <c r="U33" s="92">
        <f>P33*(1+'Control Panel'!$C$45)</f>
        <v>15098545.868293606</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84940.853067516437</v>
      </c>
      <c r="X33" s="92">
        <f t="shared" si="5"/>
        <v>-49878.315507550404</v>
      </c>
      <c r="Y33" s="91">
        <f>T33*(1+'Control Panel'!$C$45)</f>
        <v>15794753.070853628</v>
      </c>
      <c r="Z33" s="91">
        <f>U33*(1+'Control Panel'!$C$45)</f>
        <v>15551502.244342415</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87489.078659541934</v>
      </c>
      <c r="AC33" s="93">
        <f t="shared" si="6"/>
        <v>-51374.664972776925</v>
      </c>
      <c r="AD33" s="93">
        <f>Y33*(1+'Control Panel'!$C$45)</f>
        <v>16268595.662979238</v>
      </c>
      <c r="AE33" s="91">
        <f>Z33*(1+'Control Panel'!$C$45)</f>
        <v>16018047.311672688</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90113.751019328192</v>
      </c>
      <c r="AH33" s="91">
        <f t="shared" si="7"/>
        <v>-52915.904921960231</v>
      </c>
      <c r="AI33" s="92">
        <f t="shared" si="8"/>
        <v>674684.96159516834</v>
      </c>
      <c r="AJ33" s="92">
        <f t="shared" si="9"/>
        <v>425075.43100452435</v>
      </c>
      <c r="AK33" s="92">
        <f t="shared" si="10"/>
        <v>-249609.53059064399</v>
      </c>
    </row>
    <row r="34" spans="1:37" s="94" customFormat="1" ht="14" x14ac:dyDescent="0.3">
      <c r="A34" s="86" t="str">
        <f>'ESTIMATED Earned Revenue'!A35</f>
        <v>Kingsport, TN</v>
      </c>
      <c r="B34" s="86"/>
      <c r="C34" s="95">
        <f>'ESTIMATED Earned Revenue'!$I35*1.07925</f>
        <v>14148387.003802499</v>
      </c>
      <c r="D34" s="95">
        <f>'ESTIMATED Earned Revenue'!$L35*1.07925</f>
        <v>14148387.003802499</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79596.886214408063</v>
      </c>
      <c r="G34" s="89">
        <f t="shared" si="0"/>
        <v>8.760956636661054E-3</v>
      </c>
      <c r="H34" s="90">
        <f t="shared" si="1"/>
        <v>5.6258629476996728E-3</v>
      </c>
      <c r="I34" s="91">
        <f t="shared" si="2"/>
        <v>-44356.518804604435</v>
      </c>
      <c r="J34" s="91">
        <f>C34*(1+'Control Panel'!$C$45)</f>
        <v>14572838.613916574</v>
      </c>
      <c r="K34" s="91">
        <f>D34*(1+'Control Panel'!$C$45)</f>
        <v>14572838.613916574</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81984.792800840311</v>
      </c>
      <c r="N34" s="92">
        <f t="shared" si="3"/>
        <v>-45687.214368742571</v>
      </c>
      <c r="O34" s="92">
        <f>J34*(1+'Control Panel'!$C$45)</f>
        <v>15010023.772334071</v>
      </c>
      <c r="P34" s="92">
        <f>K34*(1+'Control Panel'!$C$45)</f>
        <v>15010023.772334071</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84444.336584865523</v>
      </c>
      <c r="S34" s="92">
        <f t="shared" si="4"/>
        <v>-47057.830799804826</v>
      </c>
      <c r="T34" s="92">
        <f>O34*(1+'Control Panel'!$C$45)</f>
        <v>15460324.485504093</v>
      </c>
      <c r="U34" s="92">
        <f>P34*(1+'Control Panel'!$C$45)</f>
        <v>15460324.485504093</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86977.66668241148</v>
      </c>
      <c r="X34" s="92">
        <f t="shared" si="5"/>
        <v>-48469.565723798994</v>
      </c>
      <c r="Y34" s="91">
        <f>T34*(1+'Control Panel'!$C$45)</f>
        <v>15924134.220069217</v>
      </c>
      <c r="Z34" s="91">
        <f>U34*(1+'Control Panel'!$C$45)</f>
        <v>15924134.220069217</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89586.996682883837</v>
      </c>
      <c r="AC34" s="93">
        <f t="shared" si="6"/>
        <v>-49923.652695512967</v>
      </c>
      <c r="AD34" s="93">
        <f>Y34*(1+'Control Panel'!$C$45)</f>
        <v>16401858.246671293</v>
      </c>
      <c r="AE34" s="91">
        <f>Z34*(1+'Control Panel'!$C$45)</f>
        <v>16401858.246671293</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92274.606583370347</v>
      </c>
      <c r="AH34" s="91">
        <f t="shared" si="7"/>
        <v>-51421.362276378364</v>
      </c>
      <c r="AI34" s="92">
        <f t="shared" si="8"/>
        <v>677828.02519860922</v>
      </c>
      <c r="AJ34" s="92">
        <f t="shared" si="9"/>
        <v>435268.3993343715</v>
      </c>
      <c r="AK34" s="92">
        <f t="shared" si="10"/>
        <v>-242559.62586423772</v>
      </c>
    </row>
    <row r="35" spans="1:37" s="94" customFormat="1" ht="14" x14ac:dyDescent="0.3">
      <c r="A35" s="86" t="str">
        <f>'ESTIMATED Earned Revenue'!A36</f>
        <v>Zanesville, OH</v>
      </c>
      <c r="B35" s="86"/>
      <c r="C35" s="95">
        <f>'ESTIMATED Earned Revenue'!$I36*1.07925</f>
        <v>14449632.519750001</v>
      </c>
      <c r="D35" s="95">
        <f>'ESTIMATED Earned Revenue'!$L36*1.07925</f>
        <v>14106657.662250001</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79361.950021467506</v>
      </c>
      <c r="G35" s="89">
        <f t="shared" ref="G35:G66" si="11">E35/$C35</f>
        <v>8.6825483227528227E-3</v>
      </c>
      <c r="H35" s="90">
        <f t="shared" ref="H35:H66" si="12">F35/$D35</f>
        <v>5.6258507097569511E-3</v>
      </c>
      <c r="I35" s="91">
        <f t="shared" ref="I35:I66" si="13">F35-E35</f>
        <v>-46097.682577282496</v>
      </c>
      <c r="J35" s="91">
        <f>C35*(1+'Control Panel'!$C$45)</f>
        <v>14883121.495342501</v>
      </c>
      <c r="K35" s="91">
        <f>D35*(1+'Control Panel'!$C$45)</f>
        <v>14529857.392117502</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81742.808522111533</v>
      </c>
      <c r="N35" s="92">
        <f t="shared" ref="N35:N66" si="14">M35-L35</f>
        <v>-47480.613054600981</v>
      </c>
      <c r="O35" s="92">
        <f>J35*(1+'Control Panel'!$C$45)</f>
        <v>15329615.140202776</v>
      </c>
      <c r="P35" s="92">
        <f>K35*(1+'Control Panel'!$C$45)</f>
        <v>14965753.113881027</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84195.092777774873</v>
      </c>
      <c r="S35" s="92">
        <f t="shared" ref="S35:S66" si="15">R35-Q35</f>
        <v>-48905.031446239009</v>
      </c>
      <c r="T35" s="92">
        <f>O35*(1+'Control Panel'!$C$45)</f>
        <v>15789503.594408859</v>
      </c>
      <c r="U35" s="92">
        <f>P35*(1+'Control Panel'!$C$45)</f>
        <v>15414725.707297459</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86720.945561108136</v>
      </c>
      <c r="X35" s="92">
        <f t="shared" ref="X35:X66" si="16">W35-V35</f>
        <v>-50372.182389626178</v>
      </c>
      <c r="Y35" s="91">
        <f>T35*(1+'Control Panel'!$C$45)</f>
        <v>16263188.702241125</v>
      </c>
      <c r="Z35" s="91">
        <f>U35*(1+'Control Panel'!$C$45)</f>
        <v>15877167.478516383</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89322.573927941383</v>
      </c>
      <c r="AC35" s="93">
        <f t="shared" ref="AC35:AC66" si="17">AB35-AA35</f>
        <v>-51883.347861314949</v>
      </c>
      <c r="AD35" s="93">
        <f>Y35*(1+'Control Panel'!$C$45)</f>
        <v>16751084.363308359</v>
      </c>
      <c r="AE35" s="91">
        <f>Z35*(1+'Control Panel'!$C$45)</f>
        <v>16353482.502871875</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92002.251145779621</v>
      </c>
      <c r="AH35" s="91">
        <f t="shared" ref="AH35:AH66" si="18">AG35-AF35</f>
        <v>-53439.848297154414</v>
      </c>
      <c r="AI35" s="92">
        <f t="shared" ref="AI35:AI66" si="19">L35+Q35+V35+AA35+AF35</f>
        <v>686064.69498365105</v>
      </c>
      <c r="AJ35" s="92">
        <f t="shared" ref="AJ35:AJ66" si="20">M35+R35+W35+AB35+AG35</f>
        <v>433983.67193471553</v>
      </c>
      <c r="AK35" s="92">
        <f t="shared" ref="AK35:AK66" si="21">AJ35-AI35</f>
        <v>-252081.02304893552</v>
      </c>
    </row>
    <row r="36" spans="1:37" s="94" customFormat="1" ht="14" x14ac:dyDescent="0.3">
      <c r="A36" s="86" t="str">
        <f>'ESTIMATED Earned Revenue'!A37</f>
        <v>Johnstown, PA</v>
      </c>
      <c r="B36" s="86"/>
      <c r="C36" s="95">
        <f>'ESTIMATED Earned Revenue'!$I37*1.07925</f>
        <v>14919681.143055001</v>
      </c>
      <c r="D36" s="95">
        <f>'ESTIMATED Earned Revenue'!$L37*1.07925</f>
        <v>14919681.143055001</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83939.272218399652</v>
      </c>
      <c r="G36" s="89">
        <f t="shared" si="11"/>
        <v>8.5665286335405051E-3</v>
      </c>
      <c r="H36" s="90">
        <f t="shared" si="12"/>
        <v>5.6260768185031054E-3</v>
      </c>
      <c r="I36" s="91">
        <f t="shared" si="13"/>
        <v>-43870.603496875352</v>
      </c>
      <c r="J36" s="91">
        <f>C36*(1+'Control Panel'!$C$45)</f>
        <v>15367271.577346651</v>
      </c>
      <c r="K36" s="91">
        <f>D36*(1+'Control Panel'!$C$45)</f>
        <v>15367271.577346651</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86457.450384951648</v>
      </c>
      <c r="N36" s="92">
        <f t="shared" si="14"/>
        <v>-45186.721601781624</v>
      </c>
      <c r="O36" s="92">
        <f>J36*(1+'Control Panel'!$C$45)</f>
        <v>15828289.72466705</v>
      </c>
      <c r="P36" s="92">
        <f>K36*(1+'Control Panel'!$C$45)</f>
        <v>15828289.72466705</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89051.173896500186</v>
      </c>
      <c r="S36" s="92">
        <f t="shared" si="15"/>
        <v>-46542.32324983507</v>
      </c>
      <c r="T36" s="92">
        <f>O36*(1+'Control Panel'!$C$45)</f>
        <v>16303138.416407062</v>
      </c>
      <c r="U36" s="92">
        <f>P36*(1+'Control Panel'!$C$45)</f>
        <v>16303138.416407062</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91722.709113395191</v>
      </c>
      <c r="X36" s="92">
        <f t="shared" si="16"/>
        <v>-47938.592947330122</v>
      </c>
      <c r="Y36" s="91">
        <f>T36*(1+'Control Panel'!$C$45)</f>
        <v>16792232.568899274</v>
      </c>
      <c r="Z36" s="91">
        <f>U36*(1+'Control Panel'!$C$45)</f>
        <v>16792232.568899274</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94474.390386797051</v>
      </c>
      <c r="AC36" s="93">
        <f t="shared" si="17"/>
        <v>-49376.750735750044</v>
      </c>
      <c r="AD36" s="93">
        <f>Y36*(1+'Control Panel'!$C$45)</f>
        <v>17295999.545966253</v>
      </c>
      <c r="AE36" s="91">
        <f>Z36*(1+'Control Panel'!$C$45)</f>
        <v>17295999.545966253</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97308.622098400956</v>
      </c>
      <c r="AH36" s="91">
        <f t="shared" si="18"/>
        <v>-50858.053257822554</v>
      </c>
      <c r="AI36" s="92">
        <f t="shared" si="19"/>
        <v>698916.78767256439</v>
      </c>
      <c r="AJ36" s="92">
        <f t="shared" si="20"/>
        <v>459014.34588004497</v>
      </c>
      <c r="AK36" s="92">
        <f t="shared" si="21"/>
        <v>-239902.44179251941</v>
      </c>
    </row>
    <row r="37" spans="1:37" s="94" customFormat="1" ht="14" x14ac:dyDescent="0.3">
      <c r="A37" s="86" t="str">
        <f>'ESTIMATED Earned Revenue'!A38</f>
        <v>Sherman, TX</v>
      </c>
      <c r="B37" s="86"/>
      <c r="C37" s="95">
        <f>'ESTIMATED Earned Revenue'!$I38*1.07925</f>
        <v>15006064.539697502</v>
      </c>
      <c r="D37" s="95">
        <f>'ESTIMATED Earned Revenue'!$L38*1.07925</f>
        <v>15006064.539697502</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84425.61074149693</v>
      </c>
      <c r="G37" s="89">
        <f t="shared" si="11"/>
        <v>8.5459976770880033E-3</v>
      </c>
      <c r="H37" s="90">
        <f t="shared" si="12"/>
        <v>5.6260994025552026E-3</v>
      </c>
      <c r="I37" s="91">
        <f t="shared" si="13"/>
        <v>-43816.181956990578</v>
      </c>
      <c r="J37" s="91">
        <f>C37*(1+'Control Panel'!$C$45)</f>
        <v>15456246.475888427</v>
      </c>
      <c r="K37" s="91">
        <f>D37*(1+'Control Panel'!$C$45)</f>
        <v>15456246.475888427</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86958.379063741857</v>
      </c>
      <c r="N37" s="92">
        <f t="shared" si="14"/>
        <v>-45130.6674157003</v>
      </c>
      <c r="O37" s="92">
        <f>J37*(1+'Control Panel'!$C$45)</f>
        <v>15919933.87016508</v>
      </c>
      <c r="P37" s="92">
        <f>K37*(1+'Control Panel'!$C$45)</f>
        <v>15919933.87016508</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89567.130435654093</v>
      </c>
      <c r="S37" s="92">
        <f t="shared" si="15"/>
        <v>-46484.587438171307</v>
      </c>
      <c r="T37" s="92">
        <f>O37*(1+'Control Panel'!$C$45)</f>
        <v>16397531.886270033</v>
      </c>
      <c r="U37" s="92">
        <f>P37*(1+'Control Panel'!$C$45)</f>
        <v>16397531.886270033</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92254.144348723727</v>
      </c>
      <c r="X37" s="92">
        <f t="shared" si="16"/>
        <v>-47879.125061316445</v>
      </c>
      <c r="Y37" s="91">
        <f>T37*(1+'Control Panel'!$C$45)</f>
        <v>16889457.842858136</v>
      </c>
      <c r="Z37" s="91">
        <f>U37*(1+'Control Panel'!$C$45)</f>
        <v>16889457.842858136</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95021.76867918545</v>
      </c>
      <c r="AC37" s="93">
        <f t="shared" si="17"/>
        <v>-49315.498813155951</v>
      </c>
      <c r="AD37" s="93">
        <f>Y37*(1+'Control Panel'!$C$45)</f>
        <v>17396141.57814388</v>
      </c>
      <c r="AE37" s="91">
        <f>Z37*(1+'Control Panel'!$C$45)</f>
        <v>17396141.57814388</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97872.421739561003</v>
      </c>
      <c r="AH37" s="91">
        <f t="shared" si="18"/>
        <v>-50794.963777550627</v>
      </c>
      <c r="AI37" s="92">
        <f t="shared" si="19"/>
        <v>701278.68677276082</v>
      </c>
      <c r="AJ37" s="92">
        <f t="shared" si="20"/>
        <v>461673.8442668661</v>
      </c>
      <c r="AK37" s="92">
        <f t="shared" si="21"/>
        <v>-239604.84250589472</v>
      </c>
    </row>
    <row r="38" spans="1:37" s="94" customFormat="1" ht="14" x14ac:dyDescent="0.3">
      <c r="A38" s="86" t="str">
        <f>'ESTIMATED Earned Revenue'!A39</f>
        <v>Gulfport, MS</v>
      </c>
      <c r="B38" s="86"/>
      <c r="C38" s="95">
        <f>'ESTIMATED Earned Revenue'!$I39*1.07925</f>
        <v>15262137.982140005</v>
      </c>
      <c r="D38" s="95">
        <f>'ESTIMATED Earned Revenue'!$L39*1.07925</f>
        <v>15208916.926890004</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85567.669681390718</v>
      </c>
      <c r="G38" s="89">
        <f t="shared" si="11"/>
        <v>8.4865016986656067E-3</v>
      </c>
      <c r="H38" s="90">
        <f t="shared" si="12"/>
        <v>5.6261514276604065E-3</v>
      </c>
      <c r="I38" s="91">
        <f t="shared" si="13"/>
        <v>-43954.490229309304</v>
      </c>
      <c r="J38" s="91">
        <f>C38*(1+'Control Panel'!$C$45)</f>
        <v>15720002.121604206</v>
      </c>
      <c r="K38" s="91">
        <f>D38*(1+'Control Panel'!$C$45)</f>
        <v>15665184.434696704</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88134.699771832442</v>
      </c>
      <c r="N38" s="92">
        <f t="shared" si="14"/>
        <v>-45273.1249361886</v>
      </c>
      <c r="O38" s="92">
        <f>J38*(1+'Control Panel'!$C$45)</f>
        <v>16191602.185252333</v>
      </c>
      <c r="P38" s="92">
        <f>K38*(1+'Control Panel'!$C$45)</f>
        <v>16135139.967737606</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90778.740764987422</v>
      </c>
      <c r="S38" s="92">
        <f t="shared" si="15"/>
        <v>-46631.318684274243</v>
      </c>
      <c r="T38" s="92">
        <f>O38*(1+'Control Panel'!$C$45)</f>
        <v>16677350.250809904</v>
      </c>
      <c r="U38" s="92">
        <f>P38*(1+'Control Panel'!$C$45)</f>
        <v>16619194.166769734</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93502.102987937047</v>
      </c>
      <c r="X38" s="92">
        <f t="shared" si="16"/>
        <v>-48030.258244802477</v>
      </c>
      <c r="Y38" s="91">
        <f>T38*(1+'Control Panel'!$C$45)</f>
        <v>17177670.758334201</v>
      </c>
      <c r="Z38" s="91">
        <f>U38*(1+'Control Panel'!$C$45)</f>
        <v>17117769.991772827</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96307.166077575152</v>
      </c>
      <c r="AC38" s="93">
        <f t="shared" si="17"/>
        <v>-49471.165992146562</v>
      </c>
      <c r="AD38" s="93">
        <f>Y38*(1+'Control Panel'!$C$45)</f>
        <v>17693000.881084226</v>
      </c>
      <c r="AE38" s="91">
        <f>Z38*(1+'Control Panel'!$C$45)</f>
        <v>17631303.091526013</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99196.381059902415</v>
      </c>
      <c r="AH38" s="91">
        <f t="shared" si="18"/>
        <v>-50955.300971910954</v>
      </c>
      <c r="AI38" s="92">
        <f t="shared" si="19"/>
        <v>708280.25949155726</v>
      </c>
      <c r="AJ38" s="92">
        <f t="shared" si="20"/>
        <v>467919.09066223452</v>
      </c>
      <c r="AK38" s="92">
        <f t="shared" si="21"/>
        <v>-240361.16882932273</v>
      </c>
    </row>
    <row r="39" spans="1:37" s="94" customFormat="1" ht="14" x14ac:dyDescent="0.3">
      <c r="A39" s="86" t="str">
        <f>'ESTIMATED Earned Revenue'!A40</f>
        <v>Scranton, PA</v>
      </c>
      <c r="B39" s="86"/>
      <c r="C39" s="95">
        <f>'ESTIMATED Earned Revenue'!$I40*1.07925</f>
        <v>16073049.167599771</v>
      </c>
      <c r="D39" s="95">
        <f>'ESTIMATED Earned Revenue'!$L40*1.07925</f>
        <v>16073049.167599771</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90432.734196586709</v>
      </c>
      <c r="G39" s="89">
        <f t="shared" si="11"/>
        <v>8.3106020796143813E-3</v>
      </c>
      <c r="H39" s="90">
        <f t="shared" si="12"/>
        <v>5.6263583377124237E-3</v>
      </c>
      <c r="I39" s="91">
        <f t="shared" si="13"/>
        <v>-43143.98164141216</v>
      </c>
      <c r="J39" s="91">
        <f>C39*(1+'Control Panel'!$C$45)</f>
        <v>16555240.642627764</v>
      </c>
      <c r="K39" s="91">
        <f>D39*(1+'Control Panel'!$C$45)</f>
        <v>16555240.642627764</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93145.71622248432</v>
      </c>
      <c r="N39" s="92">
        <f t="shared" si="14"/>
        <v>-44438.301090654495</v>
      </c>
      <c r="O39" s="92">
        <f>J39*(1+'Control Panel'!$C$45)</f>
        <v>17051897.861906599</v>
      </c>
      <c r="P39" s="92">
        <f>K39*(1+'Control Panel'!$C$45)</f>
        <v>17051897.861906599</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95940.087709158848</v>
      </c>
      <c r="S39" s="92">
        <f t="shared" si="15"/>
        <v>-45771.450123374161</v>
      </c>
      <c r="T39" s="92">
        <f>O39*(1+'Control Panel'!$C$45)</f>
        <v>17563454.797763798</v>
      </c>
      <c r="U39" s="92">
        <f>P39*(1+'Control Panel'!$C$45)</f>
        <v>17563454.797763798</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98818.290340433625</v>
      </c>
      <c r="X39" s="92">
        <f t="shared" si="16"/>
        <v>-47144.593627075374</v>
      </c>
      <c r="Y39" s="91">
        <f>T39*(1+'Control Panel'!$C$45)</f>
        <v>18090358.441696715</v>
      </c>
      <c r="Z39" s="91">
        <f>U39*(1+'Control Panel'!$C$45)</f>
        <v>18090358.441696715</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101782.83905064664</v>
      </c>
      <c r="AC39" s="93">
        <f t="shared" si="17"/>
        <v>-48558.931435887644</v>
      </c>
      <c r="AD39" s="93">
        <f>Y39*(1+'Control Panel'!$C$45)</f>
        <v>18633069.194947615</v>
      </c>
      <c r="AE39" s="91">
        <f>Z39*(1+'Control Panel'!$C$45)</f>
        <v>18633069.194947615</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104836.32422216603</v>
      </c>
      <c r="AH39" s="91">
        <f t="shared" si="18"/>
        <v>-50015.699378964287</v>
      </c>
      <c r="AI39" s="92">
        <f t="shared" si="19"/>
        <v>730452.23320084554</v>
      </c>
      <c r="AJ39" s="92">
        <f t="shared" si="20"/>
        <v>494523.25754488946</v>
      </c>
      <c r="AK39" s="92">
        <f t="shared" si="21"/>
        <v>-235928.97565595608</v>
      </c>
    </row>
    <row r="40" spans="1:37" s="94" customFormat="1" ht="14" x14ac:dyDescent="0.3">
      <c r="A40" s="86" t="str">
        <f>'ESTIMATED Earned Revenue'!A41</f>
        <v>Traverse City, MI</v>
      </c>
      <c r="B40" s="86"/>
      <c r="C40" s="95">
        <f>'ESTIMATED Earned Revenue'!$I41*1.07925</f>
        <v>16150969.774500001</v>
      </c>
      <c r="D40" s="95">
        <f>'ESTIMATED Earned Revenue'!$L41*1.07925</f>
        <v>16150969.774500001</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90871.427213435003</v>
      </c>
      <c r="G40" s="89">
        <f t="shared" si="11"/>
        <v>8.2946300279759713E-3</v>
      </c>
      <c r="H40" s="90">
        <f t="shared" si="12"/>
        <v>5.6263759069692266E-3</v>
      </c>
      <c r="I40" s="91">
        <f t="shared" si="13"/>
        <v>-43094.891659065004</v>
      </c>
      <c r="J40" s="91">
        <f>C40*(1+'Control Panel'!$C$45)</f>
        <v>16635498.867735002</v>
      </c>
      <c r="K40" s="91">
        <f>D40*(1+'Control Panel'!$C$45)</f>
        <v>16635498.867735002</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93597.570029838069</v>
      </c>
      <c r="N40" s="92">
        <f t="shared" si="14"/>
        <v>-44387.738408836944</v>
      </c>
      <c r="O40" s="92">
        <f>J40*(1+'Control Panel'!$C$45)</f>
        <v>17134563.833767053</v>
      </c>
      <c r="P40" s="92">
        <f>K40*(1+'Control Panel'!$C$45)</f>
        <v>17134563.833767053</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96405.497130733202</v>
      </c>
      <c r="S40" s="92">
        <f t="shared" si="15"/>
        <v>-45719.37056110207</v>
      </c>
      <c r="T40" s="92">
        <f>O40*(1+'Control Panel'!$C$45)</f>
        <v>17648600.748780064</v>
      </c>
      <c r="U40" s="92">
        <f>P40*(1+'Control Panel'!$C$45)</f>
        <v>17648600.748780064</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99297.662044655197</v>
      </c>
      <c r="X40" s="92">
        <f t="shared" si="16"/>
        <v>-47090.951677935125</v>
      </c>
      <c r="Y40" s="91">
        <f>T40*(1+'Control Panel'!$C$45)</f>
        <v>18178058.771243468</v>
      </c>
      <c r="Z40" s="91">
        <f>U40*(1+'Control Panel'!$C$45)</f>
        <v>18178058.771243468</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102276.59190599486</v>
      </c>
      <c r="AC40" s="93">
        <f t="shared" si="17"/>
        <v>-48503.68022827321</v>
      </c>
      <c r="AD40" s="93">
        <f>Y40*(1+'Control Panel'!$C$45)</f>
        <v>18723400.534380771</v>
      </c>
      <c r="AE40" s="91">
        <f>Z40*(1+'Control Panel'!$C$45)</f>
        <v>18723400.534380771</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105344.8896631747</v>
      </c>
      <c r="AH40" s="91">
        <f t="shared" si="18"/>
        <v>-49958.79063512139</v>
      </c>
      <c r="AI40" s="92">
        <f t="shared" si="19"/>
        <v>732582.74228566466</v>
      </c>
      <c r="AJ40" s="92">
        <f t="shared" si="20"/>
        <v>496922.21077439602</v>
      </c>
      <c r="AK40" s="92">
        <f t="shared" si="21"/>
        <v>-235660.53151126864</v>
      </c>
    </row>
    <row r="41" spans="1:37" s="94" customFormat="1" ht="14" x14ac:dyDescent="0.3">
      <c r="A41" s="86" t="str">
        <f>'ESTIMATED Earned Revenue'!A42</f>
        <v>Santa Rosa, CA</v>
      </c>
      <c r="B41" s="86"/>
      <c r="C41" s="95">
        <f>'ESTIMATED Earned Revenue'!$I42*1.07925</f>
        <v>16173012.398085</v>
      </c>
      <c r="D41" s="95">
        <f>'ESTIMATED Earned Revenue'!$L42*1.07925</f>
        <v>16173012.398085</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90995.527184218547</v>
      </c>
      <c r="G41" s="89">
        <f t="shared" si="11"/>
        <v>8.290139690135933E-3</v>
      </c>
      <c r="H41" s="90">
        <f t="shared" si="12"/>
        <v>5.6263808463408501E-3</v>
      </c>
      <c r="I41" s="91">
        <f t="shared" si="13"/>
        <v>-43081.004806206445</v>
      </c>
      <c r="J41" s="91">
        <f>C41*(1+'Control Panel'!$C$45)</f>
        <v>16658202.77002755</v>
      </c>
      <c r="K41" s="91">
        <f>D41*(1+'Control Panel'!$C$45)</f>
        <v>16658202.77002755</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93725.392999745105</v>
      </c>
      <c r="N41" s="92">
        <f t="shared" si="14"/>
        <v>-44373.43495039265</v>
      </c>
      <c r="O41" s="92">
        <f>J41*(1+'Control Panel'!$C$45)</f>
        <v>17157948.853128377</v>
      </c>
      <c r="P41" s="92">
        <f>K41*(1+'Control Panel'!$C$45)</f>
        <v>17157948.853128377</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96537.154789737455</v>
      </c>
      <c r="S41" s="92">
        <f t="shared" si="15"/>
        <v>-45704.637998904451</v>
      </c>
      <c r="T41" s="92">
        <f>O41*(1+'Control Panel'!$C$45)</f>
        <v>17672687.318722229</v>
      </c>
      <c r="U41" s="92">
        <f>P41*(1+'Control Panel'!$C$45)</f>
        <v>17672687.318722229</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99433.269433429581</v>
      </c>
      <c r="X41" s="92">
        <f t="shared" si="16"/>
        <v>-47075.777138871577</v>
      </c>
      <c r="Y41" s="91">
        <f>T41*(1+'Control Panel'!$C$45)</f>
        <v>18202867.938283898</v>
      </c>
      <c r="Z41" s="91">
        <f>U41*(1+'Control Panel'!$C$45)</f>
        <v>18202867.938283898</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102416.26751643249</v>
      </c>
      <c r="AC41" s="93">
        <f t="shared" si="17"/>
        <v>-48488.050453037737</v>
      </c>
      <c r="AD41" s="93">
        <f>Y41*(1+'Control Panel'!$C$45)</f>
        <v>18748953.976432417</v>
      </c>
      <c r="AE41" s="91">
        <f>Z41*(1+'Control Panel'!$C$45)</f>
        <v>18748953.976432417</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105488.75554192546</v>
      </c>
      <c r="AH41" s="91">
        <f t="shared" si="18"/>
        <v>-49942.69196662886</v>
      </c>
      <c r="AI41" s="92">
        <f t="shared" si="19"/>
        <v>733185.43278910534</v>
      </c>
      <c r="AJ41" s="92">
        <f t="shared" si="20"/>
        <v>497600.8402812701</v>
      </c>
      <c r="AK41" s="92">
        <f t="shared" si="21"/>
        <v>-235584.59250783524</v>
      </c>
    </row>
    <row r="42" spans="1:37" s="94" customFormat="1" ht="14" x14ac:dyDescent="0.3">
      <c r="A42" s="86" t="str">
        <f>'ESTIMATED Earned Revenue'!A43</f>
        <v>Tyler, TX</v>
      </c>
      <c r="B42" s="86"/>
      <c r="C42" s="95">
        <f>'ESTIMATED Earned Revenue'!$I43*1.07925</f>
        <v>16612254.704332499</v>
      </c>
      <c r="D42" s="95">
        <f>'ESTIMATED Earned Revenue'!$L43*1.07925</f>
        <v>13630632.314332498</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76681.927312691958</v>
      </c>
      <c r="G42" s="89">
        <f t="shared" si="11"/>
        <v>8.2031455661537838E-3</v>
      </c>
      <c r="H42" s="90">
        <f t="shared" si="12"/>
        <v>5.6257058032488736E-3</v>
      </c>
      <c r="I42" s="91">
        <f t="shared" si="13"/>
        <v>-59590.816208970529</v>
      </c>
      <c r="J42" s="91">
        <f>C42*(1+'Control Panel'!$C$45)</f>
        <v>17110622.345462475</v>
      </c>
      <c r="K42" s="91">
        <f>D42*(1+'Control Panel'!$C$45)</f>
        <v>14039551.283762474</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78982.385132072726</v>
      </c>
      <c r="N42" s="92">
        <f t="shared" si="14"/>
        <v>-61378.540695239644</v>
      </c>
      <c r="O42" s="92">
        <f>J42*(1+'Control Panel'!$C$45)</f>
        <v>17623941.015826348</v>
      </c>
      <c r="P42" s="92">
        <f>K42*(1+'Control Panel'!$C$45)</f>
        <v>14460737.822275348</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81351.856686034909</v>
      </c>
      <c r="S42" s="92">
        <f t="shared" si="15"/>
        <v>-63219.896916096826</v>
      </c>
      <c r="T42" s="92">
        <f>O42*(1+'Control Panel'!$C$45)</f>
        <v>18152659.246301141</v>
      </c>
      <c r="U42" s="92">
        <f>P42*(1+'Control Panel'!$C$45)</f>
        <v>14894559.956943609</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83792.412386615964</v>
      </c>
      <c r="X42" s="92">
        <f t="shared" si="16"/>
        <v>-65116.493823579745</v>
      </c>
      <c r="Y42" s="91">
        <f>T42*(1+'Control Panel'!$C$45)</f>
        <v>18697239.023690175</v>
      </c>
      <c r="Z42" s="91">
        <f>U42*(1+'Control Panel'!$C$45)</f>
        <v>15341396.755651917</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86306.18475821444</v>
      </c>
      <c r="AC42" s="93">
        <f t="shared" si="17"/>
        <v>-67069.988638287163</v>
      </c>
      <c r="AD42" s="93">
        <f>Y42*(1+'Control Panel'!$C$45)</f>
        <v>19258156.19440088</v>
      </c>
      <c r="AE42" s="91">
        <f>Z42*(1+'Control Panel'!$C$45)</f>
        <v>15801638.658321476</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88895.370300960873</v>
      </c>
      <c r="AH42" s="91">
        <f t="shared" si="18"/>
        <v>-69082.088297435752</v>
      </c>
      <c r="AI42" s="92">
        <f t="shared" si="19"/>
        <v>745195.21763453807</v>
      </c>
      <c r="AJ42" s="92">
        <f t="shared" si="20"/>
        <v>419328.2092638989</v>
      </c>
      <c r="AK42" s="92">
        <f t="shared" si="21"/>
        <v>-325867.00837063917</v>
      </c>
    </row>
    <row r="43" spans="1:37" s="94" customFormat="1" ht="14" x14ac:dyDescent="0.3">
      <c r="A43" s="86" t="str">
        <f>'ESTIMATED Earned Revenue'!A44</f>
        <v>Marion, OH</v>
      </c>
      <c r="B43" s="86"/>
      <c r="C43" s="95">
        <f>'ESTIMATED Earned Revenue'!$I44*1.07925</f>
        <v>16827432.881999999</v>
      </c>
      <c r="D43" s="95">
        <f>'ESTIMATED Earned Revenue'!$L44*1.07925</f>
        <v>16479815.091</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92722.826345330002</v>
      </c>
      <c r="G43" s="89">
        <f t="shared" si="11"/>
        <v>8.1621858410096133E-3</v>
      </c>
      <c r="H43" s="90">
        <f t="shared" si="12"/>
        <v>5.6264482236798906E-3</v>
      </c>
      <c r="I43" s="91">
        <f t="shared" si="13"/>
        <v>-44625.808064669996</v>
      </c>
      <c r="J43" s="91">
        <f>C43*(1+'Control Panel'!$C$45)</f>
        <v>17332255.86846</v>
      </c>
      <c r="K43" s="91">
        <f>D43*(1+'Control Panel'!$C$45)</f>
        <v>16974209.543730002</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95504.511135689914</v>
      </c>
      <c r="N43" s="92">
        <f t="shared" si="14"/>
        <v>-45964.5823066101</v>
      </c>
      <c r="O43" s="92">
        <f>J43*(1+'Control Panel'!$C$45)</f>
        <v>17852223.544513799</v>
      </c>
      <c r="P43" s="92">
        <f>K43*(1+'Control Panel'!$C$45)</f>
        <v>17483435.830041904</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98369.646469760613</v>
      </c>
      <c r="S43" s="92">
        <f t="shared" si="15"/>
        <v>-47343.519775808396</v>
      </c>
      <c r="T43" s="92">
        <f>O43*(1+'Control Panel'!$C$45)</f>
        <v>18387790.250849213</v>
      </c>
      <c r="U43" s="92">
        <f>P43*(1+'Control Panel'!$C$45)</f>
        <v>18007938.904943161</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101320.73586385344</v>
      </c>
      <c r="X43" s="92">
        <f t="shared" si="16"/>
        <v>-48763.825369082639</v>
      </c>
      <c r="Y43" s="91">
        <f>T43*(1+'Control Panel'!$C$45)</f>
        <v>18939423.95837469</v>
      </c>
      <c r="Z43" s="91">
        <f>U43*(1+'Control Panel'!$C$45)</f>
        <v>18548177.072091457</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104360.35793976905</v>
      </c>
      <c r="AC43" s="93">
        <f t="shared" si="17"/>
        <v>-50226.740130155114</v>
      </c>
      <c r="AD43" s="93">
        <f>Y43*(1+'Control Panel'!$C$45)</f>
        <v>19507606.677125931</v>
      </c>
      <c r="AE43" s="91">
        <f>Z43*(1+'Control Panel'!$C$45)</f>
        <v>19104622.384254202</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107491.16867796212</v>
      </c>
      <c r="AH43" s="91">
        <f t="shared" si="18"/>
        <v>-51733.542334059777</v>
      </c>
      <c r="AI43" s="92">
        <f t="shared" si="19"/>
        <v>751078.63000275113</v>
      </c>
      <c r="AJ43" s="92">
        <f t="shared" si="20"/>
        <v>507046.42008703516</v>
      </c>
      <c r="AK43" s="92">
        <f t="shared" si="21"/>
        <v>-244032.20991571597</v>
      </c>
    </row>
    <row r="44" spans="1:37" s="94" customFormat="1" ht="14" x14ac:dyDescent="0.3">
      <c r="A44" s="86" t="str">
        <f>'ESTIMATED Earned Revenue'!A45</f>
        <v>Mandan, ND</v>
      </c>
      <c r="B44" s="86"/>
      <c r="C44" s="95">
        <f>'ESTIMATED Earned Revenue'!$I45*1.07925</f>
        <v>17650484.9372775</v>
      </c>
      <c r="D44" s="95">
        <f>'ESTIMATED Earned Revenue'!$L45*1.07925</f>
        <v>17650484.9372775</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99313.697579872329</v>
      </c>
      <c r="G44" s="89">
        <f t="shared" si="11"/>
        <v>8.0147313339600304E-3</v>
      </c>
      <c r="H44" s="90">
        <f t="shared" si="12"/>
        <v>5.6266837955326445E-3</v>
      </c>
      <c r="I44" s="91">
        <f t="shared" si="13"/>
        <v>-42150.197106515174</v>
      </c>
      <c r="J44" s="91">
        <f>C44*(1+'Control Panel'!$C$45)</f>
        <v>18179999.485395826</v>
      </c>
      <c r="K44" s="91">
        <f>D44*(1+'Control Panel'!$C$45)</f>
        <v>18179999.485395826</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102293.10850726851</v>
      </c>
      <c r="N44" s="92">
        <f t="shared" si="14"/>
        <v>-43414.703019710636</v>
      </c>
      <c r="O44" s="92">
        <f>J44*(1+'Control Panel'!$C$45)</f>
        <v>18725399.469957702</v>
      </c>
      <c r="P44" s="92">
        <f>K44*(1+'Control Panel'!$C$45)</f>
        <v>18725399.469957702</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105361.90176248655</v>
      </c>
      <c r="S44" s="92">
        <f t="shared" si="15"/>
        <v>-44717.144110301975</v>
      </c>
      <c r="T44" s="92">
        <f>O44*(1+'Control Panel'!$C$45)</f>
        <v>19287161.454056434</v>
      </c>
      <c r="U44" s="92">
        <f>P44*(1+'Control Panel'!$C$45)</f>
        <v>19287161.454056434</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108522.75881536116</v>
      </c>
      <c r="X44" s="92">
        <f t="shared" si="16"/>
        <v>-46058.65843361101</v>
      </c>
      <c r="Y44" s="91">
        <f>T44*(1+'Control Panel'!$C$45)</f>
        <v>19865776.297678128</v>
      </c>
      <c r="Z44" s="91">
        <f>U44*(1+'Control Panel'!$C$45)</f>
        <v>19865776.297678128</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111778.44157982201</v>
      </c>
      <c r="AC44" s="93">
        <f t="shared" si="17"/>
        <v>-47440.418186619354</v>
      </c>
      <c r="AD44" s="93">
        <f>Y44*(1+'Control Panel'!$C$45)</f>
        <v>20461749.586608473</v>
      </c>
      <c r="AE44" s="91">
        <f>Z44*(1+'Control Panel'!$C$45)</f>
        <v>20461749.586608473</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115131.79482721667</v>
      </c>
      <c r="AH44" s="91">
        <f t="shared" si="18"/>
        <v>-48863.630732217935</v>
      </c>
      <c r="AI44" s="92">
        <f t="shared" si="19"/>
        <v>773582.55997461581</v>
      </c>
      <c r="AJ44" s="92">
        <f t="shared" si="20"/>
        <v>543088.00549215486</v>
      </c>
      <c r="AK44" s="92">
        <f t="shared" si="21"/>
        <v>-230494.55448246095</v>
      </c>
    </row>
    <row r="45" spans="1:37" s="94" customFormat="1" ht="14" x14ac:dyDescent="0.3">
      <c r="A45" s="86" t="str">
        <f>'ESTIMATED Earned Revenue'!A46</f>
        <v>Abilene, TX</v>
      </c>
      <c r="B45" s="86"/>
      <c r="C45" s="95">
        <f>'ESTIMATED Earned Revenue'!$I46*1.07925</f>
        <v>18102128.581500001</v>
      </c>
      <c r="D45" s="95">
        <f>'ESTIMATED Earned Revenue'!$L46*1.07925</f>
        <v>18102128.581500001</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101856.45129684501</v>
      </c>
      <c r="G45" s="89">
        <f t="shared" si="11"/>
        <v>7.9395145305939888E-3</v>
      </c>
      <c r="H45" s="90">
        <f t="shared" si="12"/>
        <v>5.6267665340163468E-3</v>
      </c>
      <c r="I45" s="91">
        <f t="shared" si="13"/>
        <v>-41865.661610654992</v>
      </c>
      <c r="J45" s="91">
        <f>C45*(1+'Control Panel'!$C$45)</f>
        <v>18645192.438945003</v>
      </c>
      <c r="K45" s="91">
        <f>D45*(1+'Control Panel'!$C$45)</f>
        <v>18645192.438945003</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104912.14483575037</v>
      </c>
      <c r="N45" s="92">
        <f t="shared" si="14"/>
        <v>-43121.631458974647</v>
      </c>
      <c r="O45" s="92">
        <f>J45*(1+'Control Panel'!$C$45)</f>
        <v>19204548.212113354</v>
      </c>
      <c r="P45" s="92">
        <f>K45*(1+'Control Panel'!$C$45)</f>
        <v>19204548.212113354</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108059.50918082288</v>
      </c>
      <c r="S45" s="92">
        <f t="shared" si="15"/>
        <v>-44415.280402743898</v>
      </c>
      <c r="T45" s="92">
        <f>O45*(1+'Control Panel'!$C$45)</f>
        <v>19780684.658476755</v>
      </c>
      <c r="U45" s="92">
        <f>P45*(1+'Control Panel'!$C$45)</f>
        <v>19780684.658476755</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111301.29445624756</v>
      </c>
      <c r="X45" s="92">
        <f t="shared" si="16"/>
        <v>-45747.738814826211</v>
      </c>
      <c r="Y45" s="91">
        <f>T45*(1+'Control Panel'!$C$45)</f>
        <v>20374105.19823106</v>
      </c>
      <c r="Z45" s="91">
        <f>U45*(1+'Control Panel'!$C$45)</f>
        <v>20374105.19823106</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114640.33328993502</v>
      </c>
      <c r="AC45" s="93">
        <f t="shared" si="17"/>
        <v>-47120.170979271003</v>
      </c>
      <c r="AD45" s="93">
        <f>Y45*(1+'Control Panel'!$C$45)</f>
        <v>20985328.354177993</v>
      </c>
      <c r="AE45" s="91">
        <f>Z45*(1+'Control Panel'!$C$45)</f>
        <v>20985328.354177993</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118079.54328863305</v>
      </c>
      <c r="AH45" s="91">
        <f t="shared" si="18"/>
        <v>-48533.776108649152</v>
      </c>
      <c r="AI45" s="92">
        <f t="shared" si="19"/>
        <v>785931.42281585385</v>
      </c>
      <c r="AJ45" s="92">
        <f t="shared" si="20"/>
        <v>556992.82505138894</v>
      </c>
      <c r="AK45" s="92">
        <f t="shared" si="21"/>
        <v>-228938.59776446491</v>
      </c>
    </row>
    <row r="46" spans="1:37" s="94" customFormat="1" ht="14" x14ac:dyDescent="0.3">
      <c r="A46" s="86" t="str">
        <f>'ESTIMATED Earned Revenue'!A47</f>
        <v>Birmingham, AL</v>
      </c>
      <c r="B46" s="86"/>
      <c r="C46" s="95">
        <f>'ESTIMATED Earned Revenue'!$I47*1.07925</f>
        <v>18252222.037500001</v>
      </c>
      <c r="D46" s="95">
        <f>'ESTIMATED Earned Revenue'!$L47*1.07925</f>
        <v>18252222.037500001</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102701.47745412501</v>
      </c>
      <c r="G46" s="89">
        <f t="shared" si="11"/>
        <v>7.9153420274350531E-3</v>
      </c>
      <c r="H46" s="90">
        <f t="shared" si="12"/>
        <v>5.6267931237698214E-3</v>
      </c>
      <c r="I46" s="91">
        <f t="shared" si="13"/>
        <v>-41771.10273337501</v>
      </c>
      <c r="J46" s="91">
        <f>C46*(1+'Control Panel'!$C$45)</f>
        <v>18799788.698625002</v>
      </c>
      <c r="K46" s="91">
        <f>D46*(1+'Control Panel'!$C$45)</f>
        <v>18799788.698625002</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105782.52177774877</v>
      </c>
      <c r="N46" s="92">
        <f t="shared" si="14"/>
        <v>-43024.235815376247</v>
      </c>
      <c r="O46" s="92">
        <f>J46*(1+'Control Panel'!$C$45)</f>
        <v>19363782.359583754</v>
      </c>
      <c r="P46" s="92">
        <f>K46*(1+'Control Panel'!$C$45)</f>
        <v>19363782.359583754</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108955.99743108122</v>
      </c>
      <c r="S46" s="92">
        <f t="shared" si="15"/>
        <v>-44314.962889837538</v>
      </c>
      <c r="T46" s="92">
        <f>O46*(1+'Control Panel'!$C$45)</f>
        <v>19944695.830371268</v>
      </c>
      <c r="U46" s="92">
        <f>P46*(1+'Control Panel'!$C$45)</f>
        <v>19944695.830371268</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112224.67735401368</v>
      </c>
      <c r="X46" s="92">
        <f t="shared" si="16"/>
        <v>-45644.411776532666</v>
      </c>
      <c r="Y46" s="91">
        <f>T46*(1+'Control Panel'!$C$45)</f>
        <v>20543036.705282405</v>
      </c>
      <c r="Z46" s="91">
        <f>U46*(1+'Control Panel'!$C$45)</f>
        <v>20543036.705282405</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115591.41767463408</v>
      </c>
      <c r="AC46" s="93">
        <f t="shared" si="17"/>
        <v>-47013.744129828672</v>
      </c>
      <c r="AD46" s="93">
        <f>Y46*(1+'Control Panel'!$C$45)</f>
        <v>21159327.806440879</v>
      </c>
      <c r="AE46" s="91">
        <f>Z46*(1+'Control Panel'!$C$45)</f>
        <v>21159327.806440879</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119059.1602048731</v>
      </c>
      <c r="AH46" s="91">
        <f t="shared" si="18"/>
        <v>-48424.156453723524</v>
      </c>
      <c r="AI46" s="92">
        <f t="shared" si="19"/>
        <v>790035.28550764953</v>
      </c>
      <c r="AJ46" s="92">
        <f t="shared" si="20"/>
        <v>561613.77444235084</v>
      </c>
      <c r="AK46" s="92">
        <f t="shared" si="21"/>
        <v>-228421.51106529869</v>
      </c>
    </row>
    <row r="47" spans="1:37" s="94" customFormat="1" ht="14" x14ac:dyDescent="0.3">
      <c r="A47" s="86" t="str">
        <f>'ESTIMATED Earned Revenue'!A48</f>
        <v>Evansville, IN</v>
      </c>
      <c r="B47" s="86"/>
      <c r="C47" s="95">
        <f>'ESTIMATED Earned Revenue'!$I48*1.07925</f>
        <v>18791098.038000003</v>
      </c>
      <c r="D47" s="95">
        <f>'ESTIMATED Earned Revenue'!$L48*1.07925</f>
        <v>18791098.038000003</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105735.34933694001</v>
      </c>
      <c r="G47" s="89">
        <f t="shared" si="11"/>
        <v>7.8317381928609993E-3</v>
      </c>
      <c r="H47" s="90">
        <f t="shared" si="12"/>
        <v>5.626885087987853E-3</v>
      </c>
      <c r="I47" s="91">
        <f t="shared" si="13"/>
        <v>-41431.610853060003</v>
      </c>
      <c r="J47" s="91">
        <f>C47*(1+'Control Panel'!$C$45)</f>
        <v>19354830.979140002</v>
      </c>
      <c r="K47" s="91">
        <f>D47*(1+'Control Panel'!$C$45)</f>
        <v>19354830.979140002</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108907.40981704822</v>
      </c>
      <c r="N47" s="92">
        <f t="shared" si="14"/>
        <v>-42674.559178651791</v>
      </c>
      <c r="O47" s="92">
        <f>J47*(1+'Control Panel'!$C$45)</f>
        <v>19935475.908514202</v>
      </c>
      <c r="P47" s="92">
        <f>K47*(1+'Control Panel'!$C$45)</f>
        <v>19935475.908514202</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112174.63211155965</v>
      </c>
      <c r="S47" s="92">
        <f t="shared" si="15"/>
        <v>-43954.795954011352</v>
      </c>
      <c r="T47" s="92">
        <f>O47*(1+'Control Panel'!$C$45)</f>
        <v>20533540.185769629</v>
      </c>
      <c r="U47" s="92">
        <f>P47*(1+'Control Panel'!$C$45)</f>
        <v>20533540.185769629</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115539.87107490645</v>
      </c>
      <c r="X47" s="92">
        <f t="shared" si="16"/>
        <v>-45273.439832631717</v>
      </c>
      <c r="Y47" s="91">
        <f>T47*(1+'Control Panel'!$C$45)</f>
        <v>21149546.391342718</v>
      </c>
      <c r="Z47" s="91">
        <f>U47*(1+'Control Panel'!$C$45)</f>
        <v>21149546.391342718</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119006.06720715365</v>
      </c>
      <c r="AC47" s="93">
        <f t="shared" si="17"/>
        <v>-46631.643027610669</v>
      </c>
      <c r="AD47" s="93">
        <f>Y47*(1+'Control Panel'!$C$45)</f>
        <v>21784032.783082999</v>
      </c>
      <c r="AE47" s="91">
        <f>Z47*(1+'Control Panel'!$C$45)</f>
        <v>21784032.783082999</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122576.24922336824</v>
      </c>
      <c r="AH47" s="91">
        <f t="shared" si="18"/>
        <v>-48030.592318438983</v>
      </c>
      <c r="AI47" s="92">
        <f t="shared" si="19"/>
        <v>804769.25974538061</v>
      </c>
      <c r="AJ47" s="92">
        <f t="shared" si="20"/>
        <v>578204.22943403618</v>
      </c>
      <c r="AK47" s="92">
        <f t="shared" si="21"/>
        <v>-226565.03031134442</v>
      </c>
    </row>
    <row r="48" spans="1:37" s="94" customFormat="1" ht="14" x14ac:dyDescent="0.3">
      <c r="A48" s="86" t="str">
        <f>'ESTIMATED Earned Revenue'!A49</f>
        <v>Peoria, IL</v>
      </c>
      <c r="B48" s="86"/>
      <c r="C48" s="87">
        <f>'ESTIMATED Earned Revenue'!$I49*1.07925</f>
        <v>19082575.4025</v>
      </c>
      <c r="D48" s="87">
        <f>'ESTIMATED Earned Revenue'!$L49*1.07925</f>
        <v>19082575.4025</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107376.366899075</v>
      </c>
      <c r="G48" s="89">
        <f t="shared" si="11"/>
        <v>7.7884847237668338E-3</v>
      </c>
      <c r="H48" s="90">
        <f t="shared" si="12"/>
        <v>5.6269326668038563E-3</v>
      </c>
      <c r="I48" s="91">
        <f t="shared" si="13"/>
        <v>-41247.980113424986</v>
      </c>
      <c r="J48" s="91">
        <f>C48*(1+'Control Panel'!$C$45)</f>
        <v>19655052.664574999</v>
      </c>
      <c r="K48" s="91">
        <f>D48*(1+'Control Panel'!$C$45)</f>
        <v>19655052.664574999</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110597.65790604724</v>
      </c>
      <c r="N48" s="92">
        <f t="shared" si="14"/>
        <v>-42485.419516827766</v>
      </c>
      <c r="O48" s="92">
        <f>J48*(1+'Control Panel'!$C$45)</f>
        <v>20244704.244512249</v>
      </c>
      <c r="P48" s="92">
        <f>K48*(1+'Control Panel'!$C$45)</f>
        <v>20244704.244512249</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113915.58764322865</v>
      </c>
      <c r="S48" s="92">
        <f t="shared" si="15"/>
        <v>-43759.982102332608</v>
      </c>
      <c r="T48" s="92">
        <f>O48*(1+'Control Panel'!$C$45)</f>
        <v>20852045.371847618</v>
      </c>
      <c r="U48" s="92">
        <f>P48*(1+'Control Panel'!$C$45)</f>
        <v>20852045.371847618</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117333.05527252553</v>
      </c>
      <c r="X48" s="92">
        <f t="shared" si="16"/>
        <v>-45072.781565402576</v>
      </c>
      <c r="Y48" s="91">
        <f>T48*(1+'Control Panel'!$C$45)</f>
        <v>21477606.733003046</v>
      </c>
      <c r="Z48" s="91">
        <f>U48*(1+'Control Panel'!$C$45)</f>
        <v>21477606.733003046</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120853.0469307013</v>
      </c>
      <c r="AC48" s="93">
        <f t="shared" si="17"/>
        <v>-46424.965012364672</v>
      </c>
      <c r="AD48" s="93">
        <f>Y48*(1+'Control Panel'!$C$45)</f>
        <v>22121934.934993137</v>
      </c>
      <c r="AE48" s="91">
        <f>Z48*(1+'Control Panel'!$C$45)</f>
        <v>22121934.934993137</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124478.63833862232</v>
      </c>
      <c r="AH48" s="91">
        <f t="shared" si="18"/>
        <v>-47817.713962735608</v>
      </c>
      <c r="AI48" s="92">
        <f t="shared" si="19"/>
        <v>812738.84825078829</v>
      </c>
      <c r="AJ48" s="92">
        <f t="shared" si="20"/>
        <v>587177.98609112506</v>
      </c>
      <c r="AK48" s="92">
        <f t="shared" si="21"/>
        <v>-225560.86215966323</v>
      </c>
    </row>
    <row r="49" spans="1:37" s="94" customFormat="1" ht="14" x14ac:dyDescent="0.3">
      <c r="A49" s="86" t="str">
        <f>'ESTIMATED Earned Revenue'!A50</f>
        <v>Bakersfield, CA</v>
      </c>
      <c r="B49" s="86"/>
      <c r="C49" s="87">
        <f>'ESTIMATED Earned Revenue'!$I50*1.07925</f>
        <v>19970567.193</v>
      </c>
      <c r="D49" s="87">
        <f>'ESTIMATED Earned Revenue'!$L50*1.07925</f>
        <v>19970567.193</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112375.76067958999</v>
      </c>
      <c r="G49" s="89">
        <f t="shared" si="11"/>
        <v>7.6644946778803291E-3</v>
      </c>
      <c r="H49" s="90">
        <f t="shared" si="12"/>
        <v>5.6270690558543309E-3</v>
      </c>
      <c r="I49" s="91">
        <f t="shared" si="13"/>
        <v>-40688.545285410015</v>
      </c>
      <c r="J49" s="91">
        <f>C49*(1+'Control Panel'!$C$45)</f>
        <v>20569684.208790001</v>
      </c>
      <c r="K49" s="91">
        <f>D49*(1+'Control Panel'!$C$45)</f>
        <v>20569684.208790001</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115747.0334999777</v>
      </c>
      <c r="N49" s="92">
        <f t="shared" si="14"/>
        <v>-41909.201643972308</v>
      </c>
      <c r="O49" s="92">
        <f>J49*(1+'Control Panel'!$C$45)</f>
        <v>21186774.735053699</v>
      </c>
      <c r="P49" s="92">
        <f>K49*(1+'Control Panel'!$C$45)</f>
        <v>21186774.735053699</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119219.44450497703</v>
      </c>
      <c r="S49" s="92">
        <f t="shared" si="15"/>
        <v>-43166.477693291468</v>
      </c>
      <c r="T49" s="92">
        <f>O49*(1+'Control Panel'!$C$45)</f>
        <v>21822377.977105312</v>
      </c>
      <c r="U49" s="92">
        <f>P49*(1+'Control Panel'!$C$45)</f>
        <v>21822377.977105312</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122796.02784012633</v>
      </c>
      <c r="X49" s="92">
        <f t="shared" si="16"/>
        <v>-44461.472024090239</v>
      </c>
      <c r="Y49" s="91">
        <f>T49*(1+'Control Panel'!$C$45)</f>
        <v>22477049.316418473</v>
      </c>
      <c r="Z49" s="91">
        <f>U49*(1+'Control Panel'!$C$45)</f>
        <v>22477049.316418473</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126479.90867533014</v>
      </c>
      <c r="AC49" s="93">
        <f t="shared" si="17"/>
        <v>-45795.316184812953</v>
      </c>
      <c r="AD49" s="93">
        <f>Y49*(1+'Control Panel'!$C$45)</f>
        <v>23151360.795911029</v>
      </c>
      <c r="AE49" s="91">
        <f>Z49*(1+'Control Panel'!$C$45)</f>
        <v>23151360.795911029</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130274.30593559006</v>
      </c>
      <c r="AH49" s="91">
        <f t="shared" si="18"/>
        <v>-47169.175670357305</v>
      </c>
      <c r="AI49" s="92">
        <f t="shared" si="19"/>
        <v>837018.36367252551</v>
      </c>
      <c r="AJ49" s="92">
        <f t="shared" si="20"/>
        <v>614516.72045600123</v>
      </c>
      <c r="AK49" s="92">
        <f t="shared" si="21"/>
        <v>-222501.64321652427</v>
      </c>
    </row>
    <row r="50" spans="1:37" s="94" customFormat="1" ht="14" x14ac:dyDescent="0.3">
      <c r="A50" s="86" t="str">
        <f>'ESTIMATED Earned Revenue'!A51</f>
        <v>Springfield, IL</v>
      </c>
      <c r="B50" s="86"/>
      <c r="C50" s="87">
        <f>'ESTIMATED Earned Revenue'!$I51*1.07925</f>
        <v>20292159.949500002</v>
      </c>
      <c r="D50" s="87">
        <f>'ESTIMATED Earned Revenue'!$L51*1.07925</f>
        <v>20292159.949500002</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114186.32789868501</v>
      </c>
      <c r="G50" s="89">
        <f t="shared" si="11"/>
        <v>7.6222674240901166E-3</v>
      </c>
      <c r="H50" s="90">
        <f t="shared" si="12"/>
        <v>5.6271155058335003E-3</v>
      </c>
      <c r="I50" s="91">
        <f t="shared" si="13"/>
        <v>-40485.941848815011</v>
      </c>
      <c r="J50" s="91">
        <f>C50*(1+'Control Panel'!$C$45)</f>
        <v>20900924.747985002</v>
      </c>
      <c r="K50" s="91">
        <f>D50*(1+'Control Panel'!$C$45)</f>
        <v>20900924.747985002</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117611.91773564556</v>
      </c>
      <c r="N50" s="92">
        <f t="shared" si="14"/>
        <v>-41700.520104279436</v>
      </c>
      <c r="O50" s="92">
        <f>J50*(1+'Control Panel'!$C$45)</f>
        <v>21527952.490424551</v>
      </c>
      <c r="P50" s="92">
        <f>K50*(1+'Control Panel'!$C$45)</f>
        <v>21527952.490424551</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121140.27526771493</v>
      </c>
      <c r="S50" s="92">
        <f t="shared" si="15"/>
        <v>-42951.535707407835</v>
      </c>
      <c r="T50" s="92">
        <f>O50*(1+'Control Panel'!$C$45)</f>
        <v>22173791.065137289</v>
      </c>
      <c r="U50" s="92">
        <f>P50*(1+'Control Panel'!$C$45)</f>
        <v>22173791.065137289</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124774.48352574639</v>
      </c>
      <c r="X50" s="92">
        <f t="shared" si="16"/>
        <v>-44240.08177863009</v>
      </c>
      <c r="Y50" s="91">
        <f>T50*(1+'Control Panel'!$C$45)</f>
        <v>22839004.79709141</v>
      </c>
      <c r="Z50" s="91">
        <f>U50*(1+'Control Panel'!$C$45)</f>
        <v>22839004.79709141</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128517.71803151877</v>
      </c>
      <c r="AC50" s="93">
        <f t="shared" si="17"/>
        <v>-45567.284231989004</v>
      </c>
      <c r="AD50" s="93">
        <f>Y50*(1+'Control Panel'!$C$45)</f>
        <v>23524174.941004153</v>
      </c>
      <c r="AE50" s="91">
        <f>Z50*(1+'Control Panel'!$C$45)</f>
        <v>23524174.941004153</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132373.24957246435</v>
      </c>
      <c r="AH50" s="91">
        <f t="shared" si="18"/>
        <v>-46934.302758948645</v>
      </c>
      <c r="AI50" s="92">
        <f t="shared" si="19"/>
        <v>845811.36871434504</v>
      </c>
      <c r="AJ50" s="92">
        <f t="shared" si="20"/>
        <v>624417.64413309004</v>
      </c>
      <c r="AK50" s="92">
        <f t="shared" si="21"/>
        <v>-221393.724581255</v>
      </c>
    </row>
    <row r="51" spans="1:37" s="94" customFormat="1" ht="14" x14ac:dyDescent="0.3">
      <c r="A51" s="86" t="str">
        <f>'ESTIMATED Earned Revenue'!A52</f>
        <v>Chattanooga, TN</v>
      </c>
      <c r="B51" s="86"/>
      <c r="C51" s="87">
        <f>'ESTIMATED Earned Revenue'!$I52*1.07925</f>
        <v>20973413.318917498</v>
      </c>
      <c r="D51" s="87">
        <f>'ESTIMATED Earned Revenue'!$L52*1.07925</f>
        <v>20973413.318917498</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118021.78436850551</v>
      </c>
      <c r="G51" s="89">
        <f t="shared" si="11"/>
        <v>7.537091564013788E-3</v>
      </c>
      <c r="H51" s="90">
        <f t="shared" si="12"/>
        <v>5.6272091992795844E-3</v>
      </c>
      <c r="I51" s="91">
        <f t="shared" si="13"/>
        <v>-40056.752226081982</v>
      </c>
      <c r="J51" s="91">
        <f>C51*(1+'Control Panel'!$C$45)</f>
        <v>21602615.718485024</v>
      </c>
      <c r="K51" s="91">
        <f>D51*(1+'Control Panel'!$C$45)</f>
        <v>21602615.718485024</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121562.43789956068</v>
      </c>
      <c r="N51" s="92">
        <f t="shared" si="14"/>
        <v>-41258.454792864432</v>
      </c>
      <c r="O51" s="92">
        <f>J51*(1+'Control Panel'!$C$45)</f>
        <v>22250694.190039575</v>
      </c>
      <c r="P51" s="92">
        <f>K51*(1+'Control Panel'!$C$45)</f>
        <v>22250694.190039575</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125209.3110365475</v>
      </c>
      <c r="S51" s="92">
        <f t="shared" si="15"/>
        <v>-42496.20843665037</v>
      </c>
      <c r="T51" s="92">
        <f>O51*(1+'Control Panel'!$C$45)</f>
        <v>22918215.015740763</v>
      </c>
      <c r="U51" s="92">
        <f>P51*(1+'Control Panel'!$C$45)</f>
        <v>22918215.015740763</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128965.59036764393</v>
      </c>
      <c r="X51" s="92">
        <f t="shared" si="16"/>
        <v>-43771.094689749894</v>
      </c>
      <c r="Y51" s="91">
        <f>T51*(1+'Control Panel'!$C$45)</f>
        <v>23605761.466212988</v>
      </c>
      <c r="Z51" s="91">
        <f>U51*(1+'Control Panel'!$C$45)</f>
        <v>23605761.466212988</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132834.55807867326</v>
      </c>
      <c r="AC51" s="93">
        <f t="shared" si="17"/>
        <v>-45084.227530442411</v>
      </c>
      <c r="AD51" s="93">
        <f>Y51*(1+'Control Panel'!$C$45)</f>
        <v>24313934.31019938</v>
      </c>
      <c r="AE51" s="91">
        <f>Z51*(1+'Control Panel'!$C$45)</f>
        <v>24313934.31019938</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136819.59482103348</v>
      </c>
      <c r="AH51" s="91">
        <f t="shared" si="18"/>
        <v>-46436.754356355668</v>
      </c>
      <c r="AI51" s="92">
        <f t="shared" si="19"/>
        <v>864438.23200952169</v>
      </c>
      <c r="AJ51" s="92">
        <f t="shared" si="20"/>
        <v>645391.49220345891</v>
      </c>
      <c r="AK51" s="92">
        <f t="shared" si="21"/>
        <v>-219046.73980606277</v>
      </c>
    </row>
    <row r="52" spans="1:37" s="94" customFormat="1" ht="14" x14ac:dyDescent="0.3">
      <c r="A52" s="86" t="str">
        <f>'ESTIMATED Earned Revenue'!A53</f>
        <v>Toledo, OH</v>
      </c>
      <c r="B52" s="86"/>
      <c r="C52" s="87">
        <f>'ESTIMATED Earned Revenue'!$I53*1.07925</f>
        <v>21096172.707300004</v>
      </c>
      <c r="D52" s="87">
        <f>'ESTIMATED Earned Revenue'!$L53*1.07925</f>
        <v>21096172.707300004</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118712.91972509903</v>
      </c>
      <c r="G52" s="89">
        <f t="shared" si="11"/>
        <v>7.522328136875131E-3</v>
      </c>
      <c r="H52" s="90">
        <f t="shared" si="12"/>
        <v>5.6272254390494379E-3</v>
      </c>
      <c r="I52" s="91">
        <f t="shared" si="13"/>
        <v>-39979.413811400998</v>
      </c>
      <c r="J52" s="91">
        <f>C52*(1+'Control Panel'!$C$45)</f>
        <v>21729057.888519004</v>
      </c>
      <c r="K52" s="91">
        <f>D52*(1+'Control Panel'!$C$45)</f>
        <v>21729057.888519004</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122274.30731685199</v>
      </c>
      <c r="N52" s="92">
        <f t="shared" si="14"/>
        <v>-41178.796225743034</v>
      </c>
      <c r="O52" s="92">
        <f>J52*(1+'Control Panel'!$C$45)</f>
        <v>22380929.625174575</v>
      </c>
      <c r="P52" s="92">
        <f>K52*(1+'Control Panel'!$C$45)</f>
        <v>22380929.625174575</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125942.53653635754</v>
      </c>
      <c r="S52" s="92">
        <f t="shared" si="15"/>
        <v>-42414.160112515325</v>
      </c>
      <c r="T52" s="92">
        <f>O52*(1+'Control Panel'!$C$45)</f>
        <v>23052357.513929814</v>
      </c>
      <c r="U52" s="92">
        <f>P52*(1+'Control Panel'!$C$45)</f>
        <v>23052357.513929814</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129720.81263244829</v>
      </c>
      <c r="X52" s="92">
        <f t="shared" si="16"/>
        <v>-43686.584915890809</v>
      </c>
      <c r="Y52" s="91">
        <f>T52*(1+'Control Panel'!$C$45)</f>
        <v>23743928.239347707</v>
      </c>
      <c r="Z52" s="91">
        <f>U52*(1+'Control Panel'!$C$45)</f>
        <v>23743928.239347707</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133612.43701142172</v>
      </c>
      <c r="AC52" s="93">
        <f t="shared" si="17"/>
        <v>-44997.182463367528</v>
      </c>
      <c r="AD52" s="93">
        <f>Y52*(1+'Control Panel'!$C$45)</f>
        <v>24456246.086528141</v>
      </c>
      <c r="AE52" s="91">
        <f>Z52*(1+'Control Panel'!$C$45)</f>
        <v>24456246.086528141</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137620.8101217644</v>
      </c>
      <c r="AH52" s="91">
        <f t="shared" si="18"/>
        <v>-46347.097937268554</v>
      </c>
      <c r="AI52" s="92">
        <f t="shared" si="19"/>
        <v>867794.72527362918</v>
      </c>
      <c r="AJ52" s="92">
        <f t="shared" si="20"/>
        <v>649170.90361884388</v>
      </c>
      <c r="AK52" s="92">
        <f t="shared" si="21"/>
        <v>-218623.82165478531</v>
      </c>
    </row>
    <row r="53" spans="1:37" s="94" customFormat="1" ht="14" x14ac:dyDescent="0.3">
      <c r="A53" s="86" t="str">
        <f>'ESTIMATED Earned Revenue'!A54</f>
        <v>Battle Creek, MI</v>
      </c>
      <c r="B53" s="86"/>
      <c r="C53" s="87">
        <f>'ESTIMATED Earned Revenue'!$I54*1.07925</f>
        <v>21397733.234737504</v>
      </c>
      <c r="D53" s="87">
        <f>'ESTIMATED Earned Revenue'!$L54*1.07925</f>
        <v>20866078.495987501</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117417.48931540962</v>
      </c>
      <c r="G53" s="89">
        <f t="shared" si="11"/>
        <v>7.4709174432530069E-3</v>
      </c>
      <c r="H53" s="90">
        <f t="shared" si="12"/>
        <v>5.6271948434387774E-3</v>
      </c>
      <c r="I53" s="91">
        <f t="shared" si="13"/>
        <v>-42443.209154065378</v>
      </c>
      <c r="J53" s="91">
        <f>C53*(1+'Control Panel'!$C$45)</f>
        <v>22039665.231779631</v>
      </c>
      <c r="K53" s="91">
        <f>D53*(1+'Control Panel'!$C$45)</f>
        <v>21492060.850867126</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120940.01399487193</v>
      </c>
      <c r="N53" s="92">
        <f t="shared" si="14"/>
        <v>-43716.505428687349</v>
      </c>
      <c r="O53" s="92">
        <f>J53*(1+'Control Panel'!$C$45)</f>
        <v>22700855.188733019</v>
      </c>
      <c r="P53" s="92">
        <f>K53*(1+'Control Panel'!$C$45)</f>
        <v>22136822.67639314</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124568.21441471807</v>
      </c>
      <c r="S53" s="92">
        <f t="shared" si="15"/>
        <v>-45028.000591548014</v>
      </c>
      <c r="T53" s="92">
        <f>O53*(1+'Control Panel'!$C$45)</f>
        <v>23381880.844395012</v>
      </c>
      <c r="U53" s="92">
        <f>P53*(1+'Control Panel'!$C$45)</f>
        <v>22800927.356684934</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128305.26084715962</v>
      </c>
      <c r="X53" s="92">
        <f t="shared" si="16"/>
        <v>-46378.840609294435</v>
      </c>
      <c r="Y53" s="91">
        <f>T53*(1+'Control Panel'!$C$45)</f>
        <v>24083337.269726861</v>
      </c>
      <c r="Z53" s="91">
        <f>U53*(1+'Control Panel'!$C$45)</f>
        <v>23484955.177385483</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132154.41867257442</v>
      </c>
      <c r="AC53" s="93">
        <f t="shared" si="17"/>
        <v>-47770.205827573285</v>
      </c>
      <c r="AD53" s="93">
        <f>Y53*(1+'Control Panel'!$C$45)</f>
        <v>24805837.387818668</v>
      </c>
      <c r="AE53" s="91">
        <f>Z53*(1+'Control Panel'!$C$45)</f>
        <v>24189503.832707047</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136119.05123275163</v>
      </c>
      <c r="AH53" s="91">
        <f t="shared" si="18"/>
        <v>-49203.312002400489</v>
      </c>
      <c r="AI53" s="92">
        <f t="shared" si="19"/>
        <v>874183.82362157921</v>
      </c>
      <c r="AJ53" s="92">
        <f t="shared" si="20"/>
        <v>642086.95916207577</v>
      </c>
      <c r="AK53" s="92">
        <f t="shared" si="21"/>
        <v>-232096.86445950344</v>
      </c>
    </row>
    <row r="54" spans="1:37" s="94" customFormat="1" ht="14" x14ac:dyDescent="0.3">
      <c r="A54" s="86" t="str">
        <f>'ESTIMATED Earned Revenue'!A55</f>
        <v>Akron, OH</v>
      </c>
      <c r="B54" s="86"/>
      <c r="C54" s="87">
        <f>'ESTIMATED Earned Revenue'!$I55*1.07925</f>
        <v>21954751.050000001</v>
      </c>
      <c r="D54" s="87">
        <f>'ESTIMATED Earned Revenue'!$L55*1.07925</f>
        <v>20607843.812249999</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115963.62804596749</v>
      </c>
      <c r="G54" s="89">
        <f t="shared" si="11"/>
        <v>7.3321138433040892E-3</v>
      </c>
      <c r="H54" s="90">
        <f t="shared" si="12"/>
        <v>5.6271596923223371E-3</v>
      </c>
      <c r="I54" s="91">
        <f t="shared" si="13"/>
        <v>-45011.106054032512</v>
      </c>
      <c r="J54" s="91">
        <f>C54*(1+'Control Panel'!$C$45)</f>
        <v>22613393.581500001</v>
      </c>
      <c r="K54" s="91">
        <f>D54*(1+'Control Panel'!$C$45)</f>
        <v>21226079.126617499</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119442.53688734652</v>
      </c>
      <c r="N54" s="92">
        <f t="shared" si="14"/>
        <v>-46361.43923565351</v>
      </c>
      <c r="O54" s="92">
        <f>J54*(1+'Control Panel'!$C$45)</f>
        <v>23291795.388945002</v>
      </c>
      <c r="P54" s="92">
        <f>K54*(1+'Control Panel'!$C$45)</f>
        <v>21862861.500416026</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123025.81299396692</v>
      </c>
      <c r="S54" s="92">
        <f t="shared" si="15"/>
        <v>-47752.282412723114</v>
      </c>
      <c r="T54" s="92">
        <f>O54*(1+'Control Panel'!$C$45)</f>
        <v>23990549.250613354</v>
      </c>
      <c r="U54" s="92">
        <f>P54*(1+'Control Panel'!$C$45)</f>
        <v>22518747.345428508</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126716.58738378593</v>
      </c>
      <c r="X54" s="92">
        <f t="shared" si="16"/>
        <v>-49184.850885104825</v>
      </c>
      <c r="Y54" s="91">
        <f>T54*(1+'Control Panel'!$C$45)</f>
        <v>24710265.728131756</v>
      </c>
      <c r="Z54" s="91">
        <f>U54*(1+'Control Panel'!$C$45)</f>
        <v>23194309.765791364</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130518.08500529952</v>
      </c>
      <c r="AC54" s="93">
        <f t="shared" si="17"/>
        <v>-50660.396411657959</v>
      </c>
      <c r="AD54" s="93">
        <f>Y54*(1+'Control Panel'!$C$45)</f>
        <v>25451573.69997571</v>
      </c>
      <c r="AE54" s="91">
        <f>Z54*(1+'Control Panel'!$C$45)</f>
        <v>23890139.058765106</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134433.62755545852</v>
      </c>
      <c r="AH54" s="91">
        <f t="shared" si="18"/>
        <v>-52180.208304007683</v>
      </c>
      <c r="AI54" s="92">
        <f t="shared" si="19"/>
        <v>880275.82707500446</v>
      </c>
      <c r="AJ54" s="92">
        <f t="shared" si="20"/>
        <v>634136.64982585749</v>
      </c>
      <c r="AK54" s="92">
        <f t="shared" si="21"/>
        <v>-246139.17724914697</v>
      </c>
    </row>
    <row r="55" spans="1:37" s="94" customFormat="1" ht="14" x14ac:dyDescent="0.3">
      <c r="A55" s="86" t="str">
        <f>'ESTIMATED Earned Revenue'!A56</f>
        <v>Fredericksburg, VA</v>
      </c>
      <c r="B55" s="86"/>
      <c r="C55" s="87">
        <f>'ESTIMATED Earned Revenue'!$I56*1.07925</f>
        <v>22081745.31825</v>
      </c>
      <c r="D55" s="87">
        <f>'ESTIMATED Earned Revenue'!$L56*1.07925</f>
        <v>22081745.31825</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124261.68789474751</v>
      </c>
      <c r="G55" s="89">
        <f t="shared" si="11"/>
        <v>7.3014483372040593E-3</v>
      </c>
      <c r="H55" s="90">
        <f t="shared" si="12"/>
        <v>5.6273490208243815E-3</v>
      </c>
      <c r="I55" s="91">
        <f t="shared" si="13"/>
        <v>-36967.03474175249</v>
      </c>
      <c r="J55" s="91">
        <f>C55*(1+'Control Panel'!$C$45)</f>
        <v>22744197.6777975</v>
      </c>
      <c r="K55" s="91">
        <f>D55*(1+'Control Panel'!$C$45)</f>
        <v>22744197.6777975</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127989.53870048992</v>
      </c>
      <c r="N55" s="92">
        <f t="shared" si="14"/>
        <v>-38076.045615105089</v>
      </c>
      <c r="O55" s="92">
        <f>J55*(1+'Control Panel'!$C$45)</f>
        <v>23426523.608131427</v>
      </c>
      <c r="P55" s="92">
        <f>K55*(1+'Control Panel'!$C$45)</f>
        <v>23426523.608131427</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131829.22486150463</v>
      </c>
      <c r="S55" s="92">
        <f t="shared" si="15"/>
        <v>-39218.326983558276</v>
      </c>
      <c r="T55" s="92">
        <f>O55*(1+'Control Panel'!$C$45)</f>
        <v>24129319.316375371</v>
      </c>
      <c r="U55" s="92">
        <f>P55*(1+'Control Panel'!$C$45)</f>
        <v>24129319.316375371</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135784.10195021678</v>
      </c>
      <c r="X55" s="92">
        <f t="shared" si="16"/>
        <v>-40394.876450198004</v>
      </c>
      <c r="Y55" s="91">
        <f>T55*(1+'Control Panel'!$C$45)</f>
        <v>24853198.895866632</v>
      </c>
      <c r="Z55" s="91">
        <f>U55*(1+'Control Panel'!$C$45)</f>
        <v>24853198.895866632</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139857.6251776233</v>
      </c>
      <c r="AC55" s="93">
        <f t="shared" si="17"/>
        <v>-41606.722574803949</v>
      </c>
      <c r="AD55" s="93">
        <f>Y55*(1+'Control Panel'!$C$45)</f>
        <v>25598794.862742633</v>
      </c>
      <c r="AE55" s="91">
        <f>Z55*(1+'Control Panel'!$C$45)</f>
        <v>25598794.862742633</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144053.35410185199</v>
      </c>
      <c r="AH55" s="91">
        <f t="shared" si="18"/>
        <v>-42854.924083148071</v>
      </c>
      <c r="AI55" s="92">
        <f t="shared" si="19"/>
        <v>881664.74049849994</v>
      </c>
      <c r="AJ55" s="92">
        <f t="shared" si="20"/>
        <v>679513.84479168663</v>
      </c>
      <c r="AK55" s="92">
        <f t="shared" si="21"/>
        <v>-202150.89570681332</v>
      </c>
    </row>
    <row r="56" spans="1:37" s="94" customFormat="1" ht="14" x14ac:dyDescent="0.3">
      <c r="A56" s="86" t="str">
        <f>'ESTIMATED Earned Revenue'!A57</f>
        <v>Tulsa, OK</v>
      </c>
      <c r="B56" s="86"/>
      <c r="C56" s="87">
        <f>'ESTIMATED Earned Revenue'!$I57*1.07925</f>
        <v>22377397.123636365</v>
      </c>
      <c r="D56" s="87">
        <f>'ESTIMATED Earned Revenue'!$L57*1.07925</f>
        <v>22377397.123636365</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125926.20755907273</v>
      </c>
      <c r="G56" s="89">
        <f t="shared" si="11"/>
        <v>7.2314052145210674E-3</v>
      </c>
      <c r="H56" s="90">
        <f t="shared" si="12"/>
        <v>5.6273840457548938E-3</v>
      </c>
      <c r="I56" s="91">
        <f t="shared" si="13"/>
        <v>-35893.818688200001</v>
      </c>
      <c r="J56" s="91">
        <f>C56*(1+'Control Panel'!$C$45)</f>
        <v>23048719.037345458</v>
      </c>
      <c r="K56" s="91">
        <f>D56*(1+'Control Panel'!$C$45)</f>
        <v>23048719.037345458</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129703.99395474493</v>
      </c>
      <c r="N56" s="92">
        <f t="shared" si="14"/>
        <v>-36970.633079945997</v>
      </c>
      <c r="O56" s="92">
        <f>J56*(1+'Control Panel'!$C$45)</f>
        <v>23740180.608465821</v>
      </c>
      <c r="P56" s="92">
        <f>K56*(1+'Control Panel'!$C$45)</f>
        <v>23740180.608465821</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133595.11377338727</v>
      </c>
      <c r="S56" s="92">
        <f t="shared" si="15"/>
        <v>-38079.752072344389</v>
      </c>
      <c r="T56" s="92">
        <f>O56*(1+'Control Panel'!$C$45)</f>
        <v>24452386.026719797</v>
      </c>
      <c r="U56" s="92">
        <f>P56*(1+'Control Panel'!$C$45)</f>
        <v>24452386.026719797</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137602.9675294559</v>
      </c>
      <c r="X56" s="92">
        <f t="shared" si="16"/>
        <v>-39222.144291647739</v>
      </c>
      <c r="Y56" s="91">
        <f>T56*(1+'Control Panel'!$C$45)</f>
        <v>25185957.607521392</v>
      </c>
      <c r="Z56" s="91">
        <f>U56*(1+'Control Panel'!$C$45)</f>
        <v>25185957.607521392</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141731.05672423958</v>
      </c>
      <c r="AC56" s="93">
        <f t="shared" si="17"/>
        <v>-40398.808451497171</v>
      </c>
      <c r="AD56" s="93">
        <f>Y56*(1+'Control Panel'!$C$45)</f>
        <v>25941536.335747033</v>
      </c>
      <c r="AE56" s="91">
        <f>Z56*(1+'Control Panel'!$C$45)</f>
        <v>25941536.335747033</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145982.98859486677</v>
      </c>
      <c r="AH56" s="91">
        <f t="shared" si="18"/>
        <v>-41610.772536142089</v>
      </c>
      <c r="AI56" s="92">
        <f t="shared" si="19"/>
        <v>884898.2310082718</v>
      </c>
      <c r="AJ56" s="92">
        <f t="shared" si="20"/>
        <v>688616.12057669437</v>
      </c>
      <c r="AK56" s="92">
        <f t="shared" si="21"/>
        <v>-196282.11043157743</v>
      </c>
    </row>
    <row r="57" spans="1:37" s="94" customFormat="1" ht="14" x14ac:dyDescent="0.3">
      <c r="A57" s="86" t="str">
        <f>'ESTIMATED Earned Revenue'!A58</f>
        <v>Medford, OR</v>
      </c>
      <c r="B57" s="86"/>
      <c r="C57" s="87">
        <f>'ESTIMATED Earned Revenue'!$I58*1.07925</f>
        <v>22396033.268257502</v>
      </c>
      <c r="D57" s="87">
        <f>'ESTIMATED Earned Revenue'!$L58*1.07925</f>
        <v>22396033.268257502</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126031.12905328974</v>
      </c>
      <c r="G57" s="89">
        <f t="shared" si="11"/>
        <v>7.2270520675605391E-3</v>
      </c>
      <c r="H57" s="90">
        <f t="shared" si="12"/>
        <v>5.6273862225377667E-3</v>
      </c>
      <c r="I57" s="91">
        <f t="shared" si="13"/>
        <v>-35826.169483225269</v>
      </c>
      <c r="J57" s="91">
        <f>C57*(1+'Control Panel'!$C$45)</f>
        <v>23067914.266305227</v>
      </c>
      <c r="K57" s="91">
        <f>D57*(1+'Control Panel'!$C$45)</f>
        <v>23067914.266305227</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129812.06309378843</v>
      </c>
      <c r="N57" s="92">
        <f t="shared" si="14"/>
        <v>-36900.954398822039</v>
      </c>
      <c r="O57" s="92">
        <f>J57*(1+'Control Panel'!$C$45)</f>
        <v>23759951.694294386</v>
      </c>
      <c r="P57" s="92">
        <f>K57*(1+'Control Panel'!$C$45)</f>
        <v>23759951.694294386</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133706.4249866021</v>
      </c>
      <c r="S57" s="92">
        <f t="shared" si="15"/>
        <v>-38007.983030786709</v>
      </c>
      <c r="T57" s="92">
        <f>O57*(1+'Control Panel'!$C$45)</f>
        <v>24472750.245123219</v>
      </c>
      <c r="U57" s="92">
        <f>P57*(1+'Control Panel'!$C$45)</f>
        <v>24472750.245123219</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137717.61807906715</v>
      </c>
      <c r="X57" s="92">
        <f t="shared" si="16"/>
        <v>-39148.222178843338</v>
      </c>
      <c r="Y57" s="91">
        <f>T57*(1+'Control Panel'!$C$45)</f>
        <v>25206932.752476916</v>
      </c>
      <c r="Z57" s="91">
        <f>U57*(1+'Control Panel'!$C$45)</f>
        <v>25206932.752476916</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141849.14679033917</v>
      </c>
      <c r="AC57" s="93">
        <f t="shared" si="17"/>
        <v>-40322.66867530864</v>
      </c>
      <c r="AD57" s="93">
        <f>Y57*(1+'Control Panel'!$C$45)</f>
        <v>25963140.735051222</v>
      </c>
      <c r="AE57" s="91">
        <f>Z57*(1+'Control Panel'!$C$45)</f>
        <v>25963140.735051222</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146104.62136294937</v>
      </c>
      <c r="AH57" s="91">
        <f t="shared" si="18"/>
        <v>-41532.348566667846</v>
      </c>
      <c r="AI57" s="92">
        <f t="shared" si="19"/>
        <v>885102.05116317479</v>
      </c>
      <c r="AJ57" s="92">
        <f t="shared" si="20"/>
        <v>689189.87431274622</v>
      </c>
      <c r="AK57" s="92">
        <f t="shared" si="21"/>
        <v>-195912.17685042857</v>
      </c>
    </row>
    <row r="58" spans="1:37" s="94" customFormat="1" ht="14" x14ac:dyDescent="0.3">
      <c r="A58" s="86" t="str">
        <f>'ESTIMATED Earned Revenue'!A59</f>
        <v>Grand Island, NE</v>
      </c>
      <c r="B58" s="86"/>
      <c r="C58" s="87">
        <f>'ESTIMATED Earned Revenue'!$I59*1.07925</f>
        <v>22816793.353500001</v>
      </c>
      <c r="D58" s="87">
        <f>'ESTIMATED Earned Revenue'!$L59*1.07925</f>
        <v>22816793.353500001</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128400.008333205</v>
      </c>
      <c r="G58" s="89">
        <f t="shared" si="11"/>
        <v>7.130661008596227E-3</v>
      </c>
      <c r="H58" s="90">
        <f t="shared" si="12"/>
        <v>5.6274344227037918E-3</v>
      </c>
      <c r="I58" s="91">
        <f t="shared" si="13"/>
        <v>-34298.810373795</v>
      </c>
      <c r="J58" s="91">
        <f>C58*(1+'Control Panel'!$C$45)</f>
        <v>23501297.154105</v>
      </c>
      <c r="K58" s="91">
        <f>D58*(1+'Control Panel'!$C$45)</f>
        <v>23501297.154105</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132252.00875210116</v>
      </c>
      <c r="N58" s="92">
        <f t="shared" si="14"/>
        <v>-35327.774516108853</v>
      </c>
      <c r="O58" s="92">
        <f>J58*(1+'Control Panel'!$C$45)</f>
        <v>24206336.068728153</v>
      </c>
      <c r="P58" s="92">
        <f>K58*(1+'Control Panel'!$C$45)</f>
        <v>24206336.068728153</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136219.56901466419</v>
      </c>
      <c r="S58" s="92">
        <f t="shared" si="15"/>
        <v>-36387.60775159215</v>
      </c>
      <c r="T58" s="92">
        <f>O58*(1+'Control Panel'!$C$45)</f>
        <v>24932526.150789998</v>
      </c>
      <c r="U58" s="92">
        <f>P58*(1+'Control Panel'!$C$45)</f>
        <v>24932526.150789998</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140306.15642797112</v>
      </c>
      <c r="X58" s="92">
        <f t="shared" si="16"/>
        <v>-37479.235641272913</v>
      </c>
      <c r="Y58" s="91">
        <f>T58*(1+'Control Panel'!$C$45)</f>
        <v>25680501.935313698</v>
      </c>
      <c r="Z58" s="91">
        <f>U58*(1+'Control Panel'!$C$45)</f>
        <v>25680501.935313698</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144515.34128971028</v>
      </c>
      <c r="AC58" s="93">
        <f t="shared" si="17"/>
        <v>-38603.612541611103</v>
      </c>
      <c r="AD58" s="93">
        <f>Y58*(1+'Control Panel'!$C$45)</f>
        <v>26450916.993373111</v>
      </c>
      <c r="AE58" s="91">
        <f>Z58*(1+'Control Panel'!$C$45)</f>
        <v>26450916.993373111</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148850.80169730159</v>
      </c>
      <c r="AH58" s="91">
        <f t="shared" si="18"/>
        <v>-39761.720748959429</v>
      </c>
      <c r="AI58" s="92">
        <f t="shared" si="19"/>
        <v>889703.82838129275</v>
      </c>
      <c r="AJ58" s="92">
        <f t="shared" si="20"/>
        <v>702143.87718174828</v>
      </c>
      <c r="AK58" s="92">
        <f t="shared" si="21"/>
        <v>-187559.95119954448</v>
      </c>
    </row>
    <row r="59" spans="1:37" s="94" customFormat="1" ht="14" x14ac:dyDescent="0.3">
      <c r="A59" s="86" t="str">
        <f>'ESTIMATED Earned Revenue'!A60</f>
        <v>Newark, OH</v>
      </c>
      <c r="B59" s="86"/>
      <c r="C59" s="87">
        <f>'ESTIMATED Earned Revenue'!$I60*1.07925</f>
        <v>22945471.737412505</v>
      </c>
      <c r="D59" s="87">
        <f>'ESTIMATED Earned Revenue'!$L60*1.07925</f>
        <v>22945471.737412505</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129124.4676346324</v>
      </c>
      <c r="G59" s="89">
        <f t="shared" si="11"/>
        <v>7.10188822176733E-3</v>
      </c>
      <c r="H59" s="90">
        <f t="shared" si="12"/>
        <v>5.6274488104812179E-3</v>
      </c>
      <c r="I59" s="91">
        <f t="shared" si="13"/>
        <v>-33831.707840192626</v>
      </c>
      <c r="J59" s="91">
        <f>C59*(1+'Control Panel'!$C$45)</f>
        <v>23633835.889534879</v>
      </c>
      <c r="K59" s="91">
        <f>D59*(1+'Control Panel'!$C$45)</f>
        <v>23633835.889534879</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132998.20183257136</v>
      </c>
      <c r="N59" s="92">
        <f t="shared" si="14"/>
        <v>-34846.658906498429</v>
      </c>
      <c r="O59" s="92">
        <f>J59*(1+'Control Panel'!$C$45)</f>
        <v>24342850.966220926</v>
      </c>
      <c r="P59" s="92">
        <f>K59*(1+'Control Panel'!$C$45)</f>
        <v>24342850.966220926</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136988.14788754852</v>
      </c>
      <c r="S59" s="92">
        <f t="shared" si="15"/>
        <v>-35892.058673693362</v>
      </c>
      <c r="T59" s="92">
        <f>O59*(1+'Control Panel'!$C$45)</f>
        <v>25073136.495207556</v>
      </c>
      <c r="U59" s="92">
        <f>P59*(1+'Control Panel'!$C$45)</f>
        <v>25073136.495207556</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141097.79266704197</v>
      </c>
      <c r="X59" s="92">
        <f t="shared" si="16"/>
        <v>-36968.820091037167</v>
      </c>
      <c r="Y59" s="91">
        <f>T59*(1+'Control Panel'!$C$45)</f>
        <v>25825330.590063784</v>
      </c>
      <c r="Z59" s="91">
        <f>U59*(1+'Control Panel'!$C$45)</f>
        <v>25825330.590063784</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145330.72661595326</v>
      </c>
      <c r="AC59" s="93">
        <f t="shared" si="17"/>
        <v>-38077.884524868277</v>
      </c>
      <c r="AD59" s="93">
        <f>Y59*(1+'Control Panel'!$C$45)</f>
        <v>26600090.507765699</v>
      </c>
      <c r="AE59" s="91">
        <f>Z59*(1+'Control Panel'!$C$45)</f>
        <v>26600090.507765699</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149690.64858333187</v>
      </c>
      <c r="AH59" s="91">
        <f t="shared" si="18"/>
        <v>-39220.2208917143</v>
      </c>
      <c r="AI59" s="92">
        <f t="shared" si="19"/>
        <v>891111.16067425848</v>
      </c>
      <c r="AJ59" s="92">
        <f t="shared" si="20"/>
        <v>706105.51758644695</v>
      </c>
      <c r="AK59" s="92">
        <f t="shared" si="21"/>
        <v>-185005.64308781154</v>
      </c>
    </row>
    <row r="60" spans="1:37" s="94" customFormat="1" ht="14" x14ac:dyDescent="0.3">
      <c r="A60" s="86" t="str">
        <f>'ESTIMATED Earned Revenue'!A61</f>
        <v>Waterloo, IA</v>
      </c>
      <c r="B60" s="86"/>
      <c r="C60" s="87">
        <f>'ESTIMATED Earned Revenue'!$I61*1.07925</f>
        <v>23015515.353810005</v>
      </c>
      <c r="D60" s="87">
        <f>'ESTIMATED Earned Revenue'!$L61*1.07925</f>
        <v>23015515.353810005</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129518.81319495031</v>
      </c>
      <c r="G60" s="89">
        <f t="shared" si="11"/>
        <v>7.0863615348339768E-3</v>
      </c>
      <c r="H60" s="90">
        <f t="shared" si="12"/>
        <v>5.6274565745715391E-3</v>
      </c>
      <c r="I60" s="91">
        <f t="shared" si="13"/>
        <v>-33577.4495126697</v>
      </c>
      <c r="J60" s="91">
        <f>C60*(1+'Control Panel'!$C$45)</f>
        <v>23705980.814424306</v>
      </c>
      <c r="K60" s="91">
        <f>D60*(1+'Control Panel'!$C$45)</f>
        <v>23705980.814424306</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133404.37775969884</v>
      </c>
      <c r="N60" s="92">
        <f t="shared" si="14"/>
        <v>-34584.772829149792</v>
      </c>
      <c r="O60" s="92">
        <f>J60*(1+'Control Panel'!$C$45)</f>
        <v>24417160.238857035</v>
      </c>
      <c r="P60" s="92">
        <f>K60*(1+'Control Panel'!$C$45)</f>
        <v>24417160.238857035</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137406.50909248981</v>
      </c>
      <c r="S60" s="92">
        <f t="shared" si="15"/>
        <v>-35622.316014024284</v>
      </c>
      <c r="T60" s="92">
        <f>O60*(1+'Control Panel'!$C$45)</f>
        <v>25149675.046022747</v>
      </c>
      <c r="U60" s="92">
        <f>P60*(1+'Control Panel'!$C$45)</f>
        <v>25149675.046022747</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141528.7047081315</v>
      </c>
      <c r="X60" s="92">
        <f t="shared" si="16"/>
        <v>-36690.985151578032</v>
      </c>
      <c r="Y60" s="91">
        <f>T60*(1+'Control Panel'!$C$45)</f>
        <v>25904165.297403429</v>
      </c>
      <c r="Z60" s="91">
        <f>U60*(1+'Control Panel'!$C$45)</f>
        <v>25904165.297403429</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145774.56601827545</v>
      </c>
      <c r="AC60" s="93">
        <f t="shared" si="17"/>
        <v>-37791.714537225373</v>
      </c>
      <c r="AD60" s="93">
        <f>Y60*(1+'Control Panel'!$C$45)</f>
        <v>26681290.256325532</v>
      </c>
      <c r="AE60" s="91">
        <f>Z60*(1+'Control Panel'!$C$45)</f>
        <v>26681290.256325532</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150147.80316772373</v>
      </c>
      <c r="AH60" s="91">
        <f t="shared" si="18"/>
        <v>-38925.465804442123</v>
      </c>
      <c r="AI60" s="92">
        <f t="shared" si="19"/>
        <v>891877.21508273901</v>
      </c>
      <c r="AJ60" s="92">
        <f t="shared" si="20"/>
        <v>708261.96074631927</v>
      </c>
      <c r="AK60" s="92">
        <f t="shared" si="21"/>
        <v>-183615.25433641975</v>
      </c>
    </row>
    <row r="61" spans="1:37" s="94" customFormat="1" ht="14" x14ac:dyDescent="0.3">
      <c r="A61" s="86" t="str">
        <f>'ESTIMATED Earned Revenue'!A62</f>
        <v>Waco, TX</v>
      </c>
      <c r="B61" s="86"/>
      <c r="C61" s="87">
        <f>'ESTIMATED Earned Revenue'!$I62*1.07925</f>
        <v>23064929.322307501</v>
      </c>
      <c r="D61" s="87">
        <f>'ESTIMATED Earned Revenue'!$L62*1.07925</f>
        <v>23064929.322307501</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129797.01383759122</v>
      </c>
      <c r="G61" s="89">
        <f t="shared" si="11"/>
        <v>7.0754645879959003E-3</v>
      </c>
      <c r="H61" s="90">
        <f t="shared" si="12"/>
        <v>5.6274620235691169E-3</v>
      </c>
      <c r="I61" s="91">
        <f t="shared" si="13"/>
        <v>-33398.076807023783</v>
      </c>
      <c r="J61" s="91">
        <f>C61*(1+'Control Panel'!$C$45)</f>
        <v>23756877.201976728</v>
      </c>
      <c r="K61" s="91">
        <f>D61*(1+'Control Panel'!$C$45)</f>
        <v>23756877.201976728</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133690.92442161898</v>
      </c>
      <c r="N61" s="92">
        <f t="shared" si="14"/>
        <v>-34400.018942334485</v>
      </c>
      <c r="O61" s="92">
        <f>J61*(1+'Control Panel'!$C$45)</f>
        <v>24469583.51803603</v>
      </c>
      <c r="P61" s="92">
        <f>K61*(1+'Control Panel'!$C$45)</f>
        <v>24469583.51803603</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137701.65215426756</v>
      </c>
      <c r="S61" s="92">
        <f t="shared" si="15"/>
        <v>-35432.019510604528</v>
      </c>
      <c r="T61" s="92">
        <f>O61*(1+'Control Panel'!$C$45)</f>
        <v>25203671.023577113</v>
      </c>
      <c r="U61" s="92">
        <f>P61*(1+'Control Panel'!$C$45)</f>
        <v>25203671.023577113</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141832.70206176257</v>
      </c>
      <c r="X61" s="92">
        <f t="shared" si="16"/>
        <v>-36494.979753055697</v>
      </c>
      <c r="Y61" s="91">
        <f>T61*(1+'Control Panel'!$C$45)</f>
        <v>25959781.154284425</v>
      </c>
      <c r="Z61" s="91">
        <f>U61*(1+'Control Panel'!$C$45)</f>
        <v>25959781.154284425</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146087.68329251546</v>
      </c>
      <c r="AC61" s="93">
        <f t="shared" si="17"/>
        <v>-37589.828976747376</v>
      </c>
      <c r="AD61" s="93">
        <f>Y61*(1+'Control Panel'!$C$45)</f>
        <v>26738574.58891296</v>
      </c>
      <c r="AE61" s="91">
        <f>Z61*(1+'Control Panel'!$C$45)</f>
        <v>26738574.58891296</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150470.31396019095</v>
      </c>
      <c r="AH61" s="91">
        <f t="shared" si="18"/>
        <v>-38717.523677149758</v>
      </c>
      <c r="AI61" s="92">
        <f t="shared" si="19"/>
        <v>892417.64675024734</v>
      </c>
      <c r="AJ61" s="92">
        <f t="shared" si="20"/>
        <v>709783.27589035558</v>
      </c>
      <c r="AK61" s="92">
        <f t="shared" si="21"/>
        <v>-182634.37085989176</v>
      </c>
    </row>
    <row r="62" spans="1:37" s="94" customFormat="1" ht="14" x14ac:dyDescent="0.3">
      <c r="A62" s="86" t="str">
        <f>'ESTIMATED Earned Revenue'!A63</f>
        <v>Stockton, CA</v>
      </c>
      <c r="B62" s="86"/>
      <c r="C62" s="87">
        <f>'ESTIMATED Earned Revenue'!$I63*1.07925</f>
        <v>23886252.397500001</v>
      </c>
      <c r="D62" s="87">
        <f>'ESTIMATED Earned Revenue'!$L63*1.07925</f>
        <v>23886252.397500001</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134421.06275092499</v>
      </c>
      <c r="G62" s="89">
        <f t="shared" si="11"/>
        <v>6.9009459521683844E-3</v>
      </c>
      <c r="H62" s="90">
        <f t="shared" si="12"/>
        <v>5.6275492912816185E-3</v>
      </c>
      <c r="I62" s="91">
        <f t="shared" si="13"/>
        <v>-30416.674044075015</v>
      </c>
      <c r="J62" s="91">
        <f>C62*(1+'Control Panel'!$C$45)</f>
        <v>24602839.969425</v>
      </c>
      <c r="K62" s="91">
        <f>D62*(1+'Control Panel'!$C$45)</f>
        <v>24602839.969425</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138453.69480235275</v>
      </c>
      <c r="N62" s="92">
        <f t="shared" si="14"/>
        <v>-31329.174096497271</v>
      </c>
      <c r="O62" s="92">
        <f>J62*(1+'Control Panel'!$C$45)</f>
        <v>25340925.168507751</v>
      </c>
      <c r="P62" s="92">
        <f>K62*(1+'Control Panel'!$C$45)</f>
        <v>25340925.168507751</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142607.30564642334</v>
      </c>
      <c r="S62" s="92">
        <f t="shared" si="15"/>
        <v>-32269.049319392187</v>
      </c>
      <c r="T62" s="92">
        <f>O62*(1+'Control Panel'!$C$45)</f>
        <v>26101152.923562985</v>
      </c>
      <c r="U62" s="92">
        <f>P62*(1+'Control Panel'!$C$45)</f>
        <v>26101152.923562985</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146885.52515868304</v>
      </c>
      <c r="X62" s="92">
        <f t="shared" si="16"/>
        <v>-33237.120456106961</v>
      </c>
      <c r="Y62" s="91">
        <f>T62*(1+'Control Panel'!$C$45)</f>
        <v>26884187.511269875</v>
      </c>
      <c r="Z62" s="91">
        <f>U62*(1+'Control Panel'!$C$45)</f>
        <v>26884187.511269875</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151292.09108234354</v>
      </c>
      <c r="AC62" s="93">
        <f t="shared" si="17"/>
        <v>-34234.233900890191</v>
      </c>
      <c r="AD62" s="93">
        <f>Y62*(1+'Control Panel'!$C$45)</f>
        <v>27690713.136607971</v>
      </c>
      <c r="AE62" s="91">
        <f>Z62*(1+'Control Panel'!$C$45)</f>
        <v>27690713.136607971</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155830.85398371384</v>
      </c>
      <c r="AH62" s="91">
        <f t="shared" si="18"/>
        <v>-35261.260749016888</v>
      </c>
      <c r="AI62" s="92">
        <f t="shared" si="19"/>
        <v>901400.30919542001</v>
      </c>
      <c r="AJ62" s="92">
        <f t="shared" si="20"/>
        <v>735069.47067351639</v>
      </c>
      <c r="AK62" s="92">
        <f t="shared" si="21"/>
        <v>-166330.83852190361</v>
      </c>
    </row>
    <row r="63" spans="1:37" s="94" customFormat="1" ht="14" x14ac:dyDescent="0.3">
      <c r="A63" s="86" t="str">
        <f>'ESTIMATED Earned Revenue'!A64</f>
        <v>Flint, MI</v>
      </c>
      <c r="B63" s="86"/>
      <c r="C63" s="87">
        <f>'ESTIMATED Earned Revenue'!$I64*1.07925</f>
        <v>23987505.711435001</v>
      </c>
      <c r="D63" s="87">
        <f>'ESTIMATED Earned Revenue'!$L64*1.07925</f>
        <v>23987505.711435001</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134991.11890837905</v>
      </c>
      <c r="G63" s="89">
        <f t="shared" si="11"/>
        <v>6.8802586399883264E-3</v>
      </c>
      <c r="H63" s="90">
        <f t="shared" si="12"/>
        <v>5.6275596359327976E-3</v>
      </c>
      <c r="I63" s="91">
        <f t="shared" si="13"/>
        <v>-30049.124514490948</v>
      </c>
      <c r="J63" s="91">
        <f>C63*(1+'Control Panel'!$C$45)</f>
        <v>24707130.882778052</v>
      </c>
      <c r="K63" s="91">
        <f>D63*(1+'Control Panel'!$C$45)</f>
        <v>24707130.882778052</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139040.85264453045</v>
      </c>
      <c r="N63" s="92">
        <f t="shared" si="14"/>
        <v>-30950.598081025673</v>
      </c>
      <c r="O63" s="92">
        <f>J63*(1+'Control Panel'!$C$45)</f>
        <v>25448344.809261393</v>
      </c>
      <c r="P63" s="92">
        <f>K63*(1+'Control Panel'!$C$45)</f>
        <v>25448344.809261393</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143212.07822386635</v>
      </c>
      <c r="S63" s="92">
        <f t="shared" si="15"/>
        <v>-31879.116023456474</v>
      </c>
      <c r="T63" s="92">
        <f>O63*(1+'Control Panel'!$C$45)</f>
        <v>26211795.153539237</v>
      </c>
      <c r="U63" s="92">
        <f>P63*(1+'Control Panel'!$C$45)</f>
        <v>26211795.153539237</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147508.44091344933</v>
      </c>
      <c r="X63" s="92">
        <f t="shared" si="16"/>
        <v>-32835.489161293168</v>
      </c>
      <c r="Y63" s="91">
        <f>T63*(1+'Control Panel'!$C$45)</f>
        <v>26998149.008145414</v>
      </c>
      <c r="Z63" s="91">
        <f>U63*(1+'Control Panel'!$C$45)</f>
        <v>26998149.008145414</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151933.69430975284</v>
      </c>
      <c r="AC63" s="93">
        <f t="shared" si="17"/>
        <v>-33820.553667231958</v>
      </c>
      <c r="AD63" s="93">
        <f>Y63*(1+'Control Panel'!$C$45)</f>
        <v>27808093.478389777</v>
      </c>
      <c r="AE63" s="91">
        <f>Z63*(1+'Control Panel'!$C$45)</f>
        <v>27808093.478389777</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156491.70530794543</v>
      </c>
      <c r="AH63" s="91">
        <f t="shared" si="18"/>
        <v>-34835.170108348917</v>
      </c>
      <c r="AI63" s="92">
        <f t="shared" si="19"/>
        <v>902507.69844090065</v>
      </c>
      <c r="AJ63" s="92">
        <f t="shared" si="20"/>
        <v>738186.77139954432</v>
      </c>
      <c r="AK63" s="92">
        <f t="shared" si="21"/>
        <v>-164320.92704135634</v>
      </c>
    </row>
    <row r="64" spans="1:37" s="94" customFormat="1" ht="14" x14ac:dyDescent="0.3">
      <c r="A64" s="86" t="str">
        <f>'ESTIMATED Earned Revenue'!A65</f>
        <v>Des Moines, IA</v>
      </c>
      <c r="B64" s="86"/>
      <c r="C64" s="87">
        <f>'ESTIMATED Earned Revenue'!$I65*1.07925</f>
        <v>24670832.611500002</v>
      </c>
      <c r="D64" s="87">
        <f>'ESTIMATED Earned Revenue'!$L65*1.07925</f>
        <v>24670832.611500002</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138838.24935574501</v>
      </c>
      <c r="G64" s="89">
        <f t="shared" si="11"/>
        <v>6.7450863877788828E-3</v>
      </c>
      <c r="H64" s="90">
        <f t="shared" si="12"/>
        <v>5.6276272285608747E-3</v>
      </c>
      <c r="I64" s="91">
        <f t="shared" si="13"/>
        <v>-27568.647867255</v>
      </c>
      <c r="J64" s="91">
        <f>C64*(1+'Control Panel'!$C$45)</f>
        <v>25410957.589845002</v>
      </c>
      <c r="K64" s="91">
        <f>D64*(1+'Control Panel'!$C$45)</f>
        <v>25410957.589845002</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143003.39700531735</v>
      </c>
      <c r="N64" s="92">
        <f t="shared" si="14"/>
        <v>-28395.707134372671</v>
      </c>
      <c r="O64" s="92">
        <f>J64*(1+'Control Panel'!$C$45)</f>
        <v>26173286.317540351</v>
      </c>
      <c r="P64" s="92">
        <f>K64*(1+'Control Panel'!$C$45)</f>
        <v>26173286.317540351</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147293.49891547687</v>
      </c>
      <c r="S64" s="92">
        <f t="shared" si="15"/>
        <v>-29247.578348403855</v>
      </c>
      <c r="T64" s="92">
        <f>O64*(1+'Control Panel'!$C$45)</f>
        <v>26958484.907066561</v>
      </c>
      <c r="U64" s="92">
        <f>P64*(1+'Control Panel'!$C$45)</f>
        <v>26958484.907066561</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151712.30422580818</v>
      </c>
      <c r="X64" s="92">
        <f t="shared" si="16"/>
        <v>-30125.005355988978</v>
      </c>
      <c r="Y64" s="91">
        <f>T64*(1+'Control Panel'!$C$45)</f>
        <v>27767239.454278558</v>
      </c>
      <c r="Z64" s="91">
        <f>U64*(1+'Control Panel'!$C$45)</f>
        <v>27767239.454278558</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156263.67352148244</v>
      </c>
      <c r="AC64" s="93">
        <f t="shared" si="17"/>
        <v>-31028.75534776866</v>
      </c>
      <c r="AD64" s="93">
        <f>Y64*(1+'Control Panel'!$C$45)</f>
        <v>28600256.637906916</v>
      </c>
      <c r="AE64" s="91">
        <f>Z64*(1+'Control Panel'!$C$45)</f>
        <v>28600256.637906916</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160951.58389602692</v>
      </c>
      <c r="AH64" s="91">
        <f t="shared" si="18"/>
        <v>-31959.617839301703</v>
      </c>
      <c r="AI64" s="92">
        <f t="shared" si="19"/>
        <v>909981.12158994772</v>
      </c>
      <c r="AJ64" s="92">
        <f t="shared" si="20"/>
        <v>759224.4575641118</v>
      </c>
      <c r="AK64" s="92">
        <f t="shared" si="21"/>
        <v>-150756.66402583593</v>
      </c>
    </row>
    <row r="65" spans="1:37" s="94" customFormat="1" ht="14" x14ac:dyDescent="0.3">
      <c r="A65" s="86" t="str">
        <f>'ESTIMATED Earned Revenue'!A66</f>
        <v>Falls Creek, PA</v>
      </c>
      <c r="B65" s="86"/>
      <c r="C65" s="87">
        <f>'ESTIMATED Earned Revenue'!$I66*1.07925</f>
        <v>26384696.721000001</v>
      </c>
      <c r="D65" s="87">
        <f>'ESTIMATED Earned Revenue'!$L66*1.07925</f>
        <v>26384696.721000001</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148487.30429222999</v>
      </c>
      <c r="G65" s="89">
        <f t="shared" si="11"/>
        <v>6.4368610046150708E-3</v>
      </c>
      <c r="H65" s="90">
        <f t="shared" si="12"/>
        <v>5.6277813560785253E-3</v>
      </c>
      <c r="I65" s="91">
        <f t="shared" si="13"/>
        <v>-21347.321149770025</v>
      </c>
      <c r="J65" s="91">
        <f>C65*(1+'Control Panel'!$C$45)</f>
        <v>27176237.62263</v>
      </c>
      <c r="K65" s="91">
        <f>D65*(1+'Control Panel'!$C$45)</f>
        <v>27176237.62263</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152941.92358989691</v>
      </c>
      <c r="N65" s="92">
        <f t="shared" si="14"/>
        <v>-21987.740615363116</v>
      </c>
      <c r="O65" s="92">
        <f>J65*(1+'Control Panel'!$C$45)</f>
        <v>27991524.751308899</v>
      </c>
      <c r="P65" s="92">
        <f>K65*(1+'Control Panel'!$C$45)</f>
        <v>27991524.751308899</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157530.18129759381</v>
      </c>
      <c r="S65" s="92">
        <f t="shared" si="15"/>
        <v>-22647.372833824018</v>
      </c>
      <c r="T65" s="92">
        <f>O65*(1+'Control Panel'!$C$45)</f>
        <v>28831270.493848167</v>
      </c>
      <c r="U65" s="92">
        <f>P65*(1+'Control Panel'!$C$45)</f>
        <v>28831270.493848167</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162256.08707938861</v>
      </c>
      <c r="X65" s="92">
        <f t="shared" si="16"/>
        <v>-23326.79367597177</v>
      </c>
      <c r="Y65" s="91">
        <f>T65*(1+'Control Panel'!$C$45)</f>
        <v>29696208.608663615</v>
      </c>
      <c r="Z65" s="91">
        <f>U65*(1+'Control Panel'!$C$45)</f>
        <v>29696208.608663615</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167123.76986067029</v>
      </c>
      <c r="AC65" s="93">
        <f t="shared" si="17"/>
        <v>-24026.597317350912</v>
      </c>
      <c r="AD65" s="93">
        <f>Y65*(1+'Control Panel'!$C$45)</f>
        <v>30587094.866923526</v>
      </c>
      <c r="AE65" s="91">
        <f>Z65*(1+'Control Panel'!$C$45)</f>
        <v>30587094.866923526</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172137.48312539043</v>
      </c>
      <c r="AH65" s="91">
        <f t="shared" si="18"/>
        <v>-24747.395067971403</v>
      </c>
      <c r="AI65" s="92">
        <f t="shared" si="19"/>
        <v>928725.34446342126</v>
      </c>
      <c r="AJ65" s="92">
        <f t="shared" si="20"/>
        <v>811989.4449529401</v>
      </c>
      <c r="AK65" s="92">
        <f t="shared" si="21"/>
        <v>-116735.89951048116</v>
      </c>
    </row>
    <row r="66" spans="1:37" s="94" customFormat="1" ht="14" x14ac:dyDescent="0.3">
      <c r="A66" s="86" t="str">
        <f>'ESTIMATED Earned Revenue'!A67</f>
        <v>Muskegon, MI</v>
      </c>
      <c r="B66" s="86"/>
      <c r="C66" s="87">
        <f>'ESTIMATED Earned Revenue'!$I67*1.07925</f>
        <v>26872398.712102503</v>
      </c>
      <c r="D66" s="87">
        <f>'ESTIMATED Earned Revenue'!$L67*1.07925</f>
        <v>26065092.730852503</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146687.9338276996</v>
      </c>
      <c r="G66" s="89">
        <f t="shared" si="11"/>
        <v>6.3563372683688793E-3</v>
      </c>
      <c r="H66" s="90">
        <f t="shared" si="12"/>
        <v>5.6277541515925358E-3</v>
      </c>
      <c r="I66" s="91">
        <f t="shared" si="13"/>
        <v>-24122.095596505416</v>
      </c>
      <c r="J66" s="91">
        <f>C66*(1+'Control Panel'!$C$45)</f>
        <v>27678570.67346558</v>
      </c>
      <c r="K66" s="91">
        <f>D66*(1+'Control Panel'!$C$45)</f>
        <v>26847045.512778077</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151088.57201143057</v>
      </c>
      <c r="N66" s="92">
        <f t="shared" si="14"/>
        <v>-24845.758295500593</v>
      </c>
      <c r="O66" s="92">
        <f>J66*(1+'Control Panel'!$C$45)</f>
        <v>28508927.793669548</v>
      </c>
      <c r="P66" s="92">
        <f>K66*(1+'Control Panel'!$C$45)</f>
        <v>27652456.878161419</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155621.22917177348</v>
      </c>
      <c r="S66" s="92">
        <f t="shared" si="15"/>
        <v>-25591.13104436564</v>
      </c>
      <c r="T66" s="92">
        <f>O66*(1+'Control Panel'!$C$45)</f>
        <v>29364195.627479635</v>
      </c>
      <c r="U66" s="92">
        <f>P66*(1+'Control Panel'!$C$45)</f>
        <v>28482030.584506262</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160289.86638979369</v>
      </c>
      <c r="X66" s="92">
        <f t="shared" si="16"/>
        <v>-26358.864632829616</v>
      </c>
      <c r="Y66" s="91">
        <f>T66*(1+'Control Panel'!$C$45)</f>
        <v>30245121.496304024</v>
      </c>
      <c r="Z66" s="91">
        <f>U66*(1+'Control Panel'!$C$45)</f>
        <v>29336491.502041452</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165098.56255038752</v>
      </c>
      <c r="AC66" s="93">
        <f t="shared" si="17"/>
        <v>-27149.63040291451</v>
      </c>
      <c r="AD66" s="93">
        <f>Y66*(1+'Control Panel'!$C$45)</f>
        <v>31152475.141193144</v>
      </c>
      <c r="AE66" s="91">
        <f>Z66*(1+'Control Panel'!$C$45)</f>
        <v>30216586.247102696</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170051.51959579915</v>
      </c>
      <c r="AH66" s="91">
        <f t="shared" si="18"/>
        <v>-27964.119146101933</v>
      </c>
      <c r="AI66" s="92">
        <f t="shared" si="19"/>
        <v>934059.25324089685</v>
      </c>
      <c r="AJ66" s="92">
        <f t="shared" si="20"/>
        <v>802149.74971918447</v>
      </c>
      <c r="AK66" s="92">
        <f t="shared" si="21"/>
        <v>-131909.50352171238</v>
      </c>
    </row>
    <row r="67" spans="1:37" s="94" customFormat="1" ht="14" x14ac:dyDescent="0.3">
      <c r="A67" s="86" t="str">
        <f>'ESTIMATED Earned Revenue'!A68</f>
        <v>Charleston, WV</v>
      </c>
      <c r="B67" s="86"/>
      <c r="C67" s="87">
        <f>'ESTIMATED Earned Revenue'!$I68*1.07925</f>
        <v>27360580.473000001</v>
      </c>
      <c r="D67" s="87">
        <f>'ESTIMATED Earned Revenue'!$L68*1.07925</f>
        <v>27360580.473000001</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153981.52981599001</v>
      </c>
      <c r="G67" s="89">
        <f t="shared" ref="G67:G98" si="22">E67/$C67</f>
        <v>6.2786092245200155E-3</v>
      </c>
      <c r="H67" s="90">
        <f t="shared" ref="H67:H98" si="23">F67/$D67</f>
        <v>5.6278604895807034E-3</v>
      </c>
      <c r="I67" s="91">
        <f t="shared" ref="I67:I98" si="24">F67-E67</f>
        <v>-17804.863130009995</v>
      </c>
      <c r="J67" s="91">
        <f>C67*(1+'Control Panel'!$C$45)</f>
        <v>28181397.887190003</v>
      </c>
      <c r="K67" s="91">
        <f>D67*(1+'Control Panel'!$C$45)</f>
        <v>28181397.887190003</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158600.97587936971</v>
      </c>
      <c r="N67" s="92">
        <f t="shared" ref="N67:N98" si="25">M67-L67</f>
        <v>-18339.008855010325</v>
      </c>
      <c r="O67" s="92">
        <f>J67*(1+'Control Panel'!$C$45)</f>
        <v>29026839.823805705</v>
      </c>
      <c r="P67" s="92">
        <f>K67*(1+'Control Panel'!$C$45)</f>
        <v>29026839.823805705</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163359.00515575081</v>
      </c>
      <c r="S67" s="92">
        <f t="shared" ref="S67:S98" si="26">R67-Q67</f>
        <v>-18889.179120660643</v>
      </c>
      <c r="T67" s="92">
        <f>O67*(1+'Control Panel'!$C$45)</f>
        <v>29897645.018519878</v>
      </c>
      <c r="U67" s="92">
        <f>P67*(1+'Control Panel'!$C$45)</f>
        <v>29897645.018519878</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168259.77565329036</v>
      </c>
      <c r="X67" s="92">
        <f t="shared" ref="X67:X98" si="27">W67-V67</f>
        <v>-19455.854151413427</v>
      </c>
      <c r="Y67" s="91">
        <f>T67*(1+'Control Panel'!$C$45)</f>
        <v>30794574.369075477</v>
      </c>
      <c r="Z67" s="91">
        <f>U67*(1+'Control Panel'!$C$45)</f>
        <v>30794574.369075477</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173307.56909178908</v>
      </c>
      <c r="AC67" s="93">
        <f t="shared" ref="AC67:AC98" si="28">AB67-AA67</f>
        <v>-20039.529607055854</v>
      </c>
      <c r="AD67" s="93">
        <f>Y67*(1+'Control Panel'!$C$45)</f>
        <v>31718411.600147743</v>
      </c>
      <c r="AE67" s="91">
        <f>Z67*(1+'Control Panel'!$C$45)</f>
        <v>31718411.600147743</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178506.79633344276</v>
      </c>
      <c r="AH67" s="91">
        <f t="shared" ref="AH67:AH98" si="29">AG67-AF67</f>
        <v>-20640.715326367499</v>
      </c>
      <c r="AI67" s="92">
        <f t="shared" ref="AI67:AI98" si="30">L67+Q67+V67+AA67+AF67</f>
        <v>939398.40917415032</v>
      </c>
      <c r="AJ67" s="92">
        <f t="shared" ref="AJ67:AJ98" si="31">M67+R67+W67+AB67+AG67</f>
        <v>842034.12211364275</v>
      </c>
      <c r="AK67" s="92">
        <f t="shared" ref="AK67:AK98" si="32">AJ67-AI67</f>
        <v>-97364.287060507573</v>
      </c>
    </row>
    <row r="68" spans="1:37" s="94" customFormat="1" ht="14" x14ac:dyDescent="0.3">
      <c r="A68" s="86" t="str">
        <f>'ESTIMATED Earned Revenue'!A69</f>
        <v>Wichita, KS</v>
      </c>
      <c r="B68" s="86"/>
      <c r="C68" s="87">
        <f>'ESTIMATED Earned Revenue'!$I69*1.07925</f>
        <v>27431125.293097503</v>
      </c>
      <c r="D68" s="87">
        <f>'ESTIMATED Earned Revenue'!$L69*1.07925</f>
        <v>26001504.335347503</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146329.93116100645</v>
      </c>
      <c r="G68" s="89">
        <f t="shared" si="22"/>
        <v>6.2676058947336421E-3</v>
      </c>
      <c r="H68" s="90">
        <f t="shared" si="23"/>
        <v>5.6277486592219809E-3</v>
      </c>
      <c r="I68" s="91">
        <f t="shared" si="24"/>
        <v>-25597.551425188576</v>
      </c>
      <c r="J68" s="91">
        <f>C68*(1+'Control Panel'!$C$45)</f>
        <v>28254059.051890429</v>
      </c>
      <c r="K68" s="91">
        <f>D68*(1+'Control Panel'!$C$45)</f>
        <v>26781549.46540793</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150719.82926473665</v>
      </c>
      <c r="N68" s="92">
        <f t="shared" si="25"/>
        <v>-26365.477799044224</v>
      </c>
      <c r="O68" s="92">
        <f>J68*(1+'Control Panel'!$C$45)</f>
        <v>29101680.823447142</v>
      </c>
      <c r="P68" s="92">
        <f>K68*(1+'Control Panel'!$C$45)</f>
        <v>27584995.949370168</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155241.42414267873</v>
      </c>
      <c r="S68" s="92">
        <f t="shared" si="26"/>
        <v>-27156.442133015575</v>
      </c>
      <c r="T68" s="92">
        <f>O68*(1+'Control Panel'!$C$45)</f>
        <v>29974731.248150557</v>
      </c>
      <c r="U68" s="92">
        <f>P68*(1+'Control Panel'!$C$45)</f>
        <v>28412545.827851273</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159898.66720982612</v>
      </c>
      <c r="X68" s="92">
        <f t="shared" si="27"/>
        <v>-27971.135054139042</v>
      </c>
      <c r="Y68" s="91">
        <f>T68*(1+'Control Panel'!$C$45)</f>
        <v>30873973.185595077</v>
      </c>
      <c r="Z68" s="91">
        <f>U68*(1+'Control Panel'!$C$45)</f>
        <v>29264922.202686813</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164695.62739502091</v>
      </c>
      <c r="AC68" s="93">
        <f t="shared" si="28"/>
        <v>-28810.268936863227</v>
      </c>
      <c r="AD68" s="93">
        <f>Y68*(1+'Control Panel'!$C$45)</f>
        <v>31800192.38116293</v>
      </c>
      <c r="AE68" s="91">
        <f>Z68*(1+'Control Panel'!$C$45)</f>
        <v>30142869.868767418</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169636.49638577155</v>
      </c>
      <c r="AH68" s="91">
        <f t="shared" si="29"/>
        <v>-29674.576836069085</v>
      </c>
      <c r="AI68" s="92">
        <f t="shared" si="30"/>
        <v>940169.94515716517</v>
      </c>
      <c r="AJ68" s="92">
        <f t="shared" si="31"/>
        <v>800192.04439803399</v>
      </c>
      <c r="AK68" s="92">
        <f t="shared" si="32"/>
        <v>-139977.90075913118</v>
      </c>
    </row>
    <row r="69" spans="1:37" s="94" customFormat="1" ht="14" x14ac:dyDescent="0.3">
      <c r="A69" s="86" t="str">
        <f>'ESTIMATED Earned Revenue'!A70</f>
        <v>Dallas, TX</v>
      </c>
      <c r="B69" s="86"/>
      <c r="C69" s="87">
        <f>'ESTIMATED Earned Revenue'!$I70*1.07925</f>
        <v>27732775.473832503</v>
      </c>
      <c r="D69" s="87">
        <f>'ESTIMATED Earned Revenue'!$L70*1.07925</f>
        <v>27732775.473832503</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156076.98767067699</v>
      </c>
      <c r="G69" s="89">
        <f t="shared" si="22"/>
        <v>6.2211870250944738E-3</v>
      </c>
      <c r="H69" s="90">
        <f t="shared" si="23"/>
        <v>5.6278892034425029E-3</v>
      </c>
      <c r="I69" s="91">
        <f t="shared" si="24"/>
        <v>-16453.795276988036</v>
      </c>
      <c r="J69" s="91">
        <f>C69*(1+'Control Panel'!$C$45)</f>
        <v>28564758.738047481</v>
      </c>
      <c r="K69" s="91">
        <f>D69*(1+'Control Panel'!$C$45)</f>
        <v>28564758.738047481</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160759.29746969731</v>
      </c>
      <c r="N69" s="92">
        <f t="shared" si="25"/>
        <v>-16947.408966397663</v>
      </c>
      <c r="O69" s="92">
        <f>J69*(1+'Control Panel'!$C$45)</f>
        <v>29421701.500188906</v>
      </c>
      <c r="P69" s="92">
        <f>K69*(1+'Control Panel'!$C$45)</f>
        <v>29421701.500188906</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165582.07639378824</v>
      </c>
      <c r="S69" s="92">
        <f t="shared" si="26"/>
        <v>-17455.831235389604</v>
      </c>
      <c r="T69" s="92">
        <f>O69*(1+'Control Panel'!$C$45)</f>
        <v>30304352.545194574</v>
      </c>
      <c r="U69" s="92">
        <f>P69*(1+'Control Panel'!$C$45)</f>
        <v>30304352.545194574</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170549.53902846889</v>
      </c>
      <c r="X69" s="92">
        <f t="shared" si="27"/>
        <v>-17979.50582958429</v>
      </c>
      <c r="Y69" s="91">
        <f>T69*(1+'Control Panel'!$C$45)</f>
        <v>31213483.121550411</v>
      </c>
      <c r="Z69" s="91">
        <f>U69*(1+'Control Panel'!$C$45)</f>
        <v>31213483.121550411</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175666.02536822297</v>
      </c>
      <c r="AC69" s="93">
        <f t="shared" si="28"/>
        <v>-18518.89083557183</v>
      </c>
      <c r="AD69" s="93">
        <f>Y69*(1+'Control Panel'!$C$45)</f>
        <v>32149887.615196925</v>
      </c>
      <c r="AE69" s="91">
        <f>Z69*(1+'Control Panel'!$C$45)</f>
        <v>32149887.615196925</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180936.00629816967</v>
      </c>
      <c r="AH69" s="91">
        <f t="shared" si="29"/>
        <v>-19074.457391738979</v>
      </c>
      <c r="AI69" s="92">
        <f t="shared" si="30"/>
        <v>943469.03881702945</v>
      </c>
      <c r="AJ69" s="92">
        <f t="shared" si="31"/>
        <v>853492.94455834711</v>
      </c>
      <c r="AK69" s="92">
        <f t="shared" si="32"/>
        <v>-89976.094258682337</v>
      </c>
    </row>
    <row r="70" spans="1:37" s="94" customFormat="1" ht="14" x14ac:dyDescent="0.3">
      <c r="A70" s="86" t="str">
        <f>'ESTIMATED Earned Revenue'!A71</f>
        <v>Hagerstown, MD</v>
      </c>
      <c r="B70" s="86"/>
      <c r="C70" s="87">
        <f>'ESTIMATED Earned Revenue'!$I71*1.07925</f>
        <v>28633209.408750001</v>
      </c>
      <c r="D70" s="87">
        <f>'ESTIMATED Earned Revenue'!$L71*1.07925</f>
        <v>28397642.590500001</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159820.18953751499</v>
      </c>
      <c r="G70" s="89">
        <f t="shared" si="22"/>
        <v>6.0884425608337895E-3</v>
      </c>
      <c r="H70" s="90">
        <f t="shared" si="23"/>
        <v>5.6279386230102214E-3</v>
      </c>
      <c r="I70" s="91">
        <f t="shared" si="24"/>
        <v>-14511.461279985029</v>
      </c>
      <c r="J70" s="91">
        <f>C70*(1+'Control Panel'!$C$45)</f>
        <v>29492205.691012502</v>
      </c>
      <c r="K70" s="91">
        <f>D70*(1+'Control Panel'!$C$45)</f>
        <v>29249571.868215002</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164614.79539254046</v>
      </c>
      <c r="N70" s="92">
        <f t="shared" si="25"/>
        <v>-14946.804949484562</v>
      </c>
      <c r="O70" s="92">
        <f>J70*(1+'Control Panel'!$C$45)</f>
        <v>30376971.861742876</v>
      </c>
      <c r="P70" s="92">
        <f>K70*(1+'Control Panel'!$C$45)</f>
        <v>30127059.024261452</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169553.23925431666</v>
      </c>
      <c r="S70" s="92">
        <f t="shared" si="26"/>
        <v>-15395.209097969113</v>
      </c>
      <c r="T70" s="92">
        <f>O70*(1+'Control Panel'!$C$45)</f>
        <v>31288281.017595164</v>
      </c>
      <c r="U70" s="92">
        <f>P70*(1+'Control Panel'!$C$45)</f>
        <v>31030870.794989295</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174639.83677481316</v>
      </c>
      <c r="X70" s="92">
        <f t="shared" si="27"/>
        <v>-15857.065028041223</v>
      </c>
      <c r="Y70" s="91">
        <f>T70*(1+'Control Panel'!$C$45)</f>
        <v>32226929.448123019</v>
      </c>
      <c r="Z70" s="91">
        <f>U70*(1+'Control Panel'!$C$45)</f>
        <v>31961796.918838974</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179879.03204695758</v>
      </c>
      <c r="AC70" s="93">
        <f t="shared" si="28"/>
        <v>-16332.776809982432</v>
      </c>
      <c r="AD70" s="93">
        <f>Y70*(1+'Control Panel'!$C$45)</f>
        <v>33193737.33156671</v>
      </c>
      <c r="AE70" s="91">
        <f>Z70*(1+'Control Panel'!$C$45)</f>
        <v>32920650.826404143</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185275.4031772663</v>
      </c>
      <c r="AH70" s="91">
        <f t="shared" si="29"/>
        <v>-16822.759945381898</v>
      </c>
      <c r="AI70" s="92">
        <f t="shared" si="30"/>
        <v>953316.92247675336</v>
      </c>
      <c r="AJ70" s="92">
        <f t="shared" si="31"/>
        <v>873962.30664589419</v>
      </c>
      <c r="AK70" s="92">
        <f t="shared" si="32"/>
        <v>-79354.615830859169</v>
      </c>
    </row>
    <row r="71" spans="1:37" s="94" customFormat="1" ht="14" x14ac:dyDescent="0.3">
      <c r="A71" s="86" t="str">
        <f>'ESTIMATED Earned Revenue'!A72</f>
        <v>Madison, WI</v>
      </c>
      <c r="B71" s="86"/>
      <c r="C71" s="87">
        <f>'ESTIMATED Earned Revenue'!$I72*1.07925</f>
        <v>29394510.20025</v>
      </c>
      <c r="D71" s="87">
        <f>'ESTIMATED Earned Revenue'!$L72*1.07925</f>
        <v>29394510.20025</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165432.55418040749</v>
      </c>
      <c r="G71" s="89">
        <f t="shared" si="22"/>
        <v>5.982554266170571E-3</v>
      </c>
      <c r="H71" s="90">
        <f t="shared" si="23"/>
        <v>5.6280085313005317E-3</v>
      </c>
      <c r="I71" s="91">
        <f t="shared" si="24"/>
        <v>-10421.698220092512</v>
      </c>
      <c r="J71" s="91">
        <f>C71*(1+'Control Panel'!$C$45)</f>
        <v>30276345.5062575</v>
      </c>
      <c r="K71" s="91">
        <f>D71*(1+'Control Panel'!$C$45)</f>
        <v>30276345.5062575</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170395.53097471973</v>
      </c>
      <c r="N71" s="92">
        <f t="shared" si="25"/>
        <v>-10734.348997795285</v>
      </c>
      <c r="O71" s="92">
        <f>J71*(1+'Control Panel'!$C$45)</f>
        <v>31184635.871445227</v>
      </c>
      <c r="P71" s="92">
        <f>K71*(1+'Control Panel'!$C$45)</f>
        <v>31184635.871445227</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175507.39690396131</v>
      </c>
      <c r="S71" s="92">
        <f t="shared" si="26"/>
        <v>-11056.379467729188</v>
      </c>
      <c r="T71" s="92">
        <f>O71*(1+'Control Panel'!$C$45)</f>
        <v>32120174.947588585</v>
      </c>
      <c r="U71" s="92">
        <f>P71*(1+'Control Panel'!$C$45)</f>
        <v>32120174.947588585</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180772.61915394716</v>
      </c>
      <c r="X71" s="92">
        <f t="shared" si="27"/>
        <v>-11388.070508894045</v>
      </c>
      <c r="Y71" s="91">
        <f>T71*(1+'Control Panel'!$C$45)</f>
        <v>33083780.196016245</v>
      </c>
      <c r="Z71" s="91">
        <f>U71*(1+'Control Panel'!$C$45)</f>
        <v>33083780.196016245</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186195.79789746561</v>
      </c>
      <c r="AC71" s="93">
        <f t="shared" si="28"/>
        <v>-11729.712455260858</v>
      </c>
      <c r="AD71" s="93">
        <f>Y71*(1+'Control Panel'!$C$45)</f>
        <v>34076293.601896733</v>
      </c>
      <c r="AE71" s="91">
        <f>Z71*(1+'Control Panel'!$C$45)</f>
        <v>34076293.601896733</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191781.67200328957</v>
      </c>
      <c r="AH71" s="91">
        <f t="shared" si="29"/>
        <v>-12081.603660018678</v>
      </c>
      <c r="AI71" s="92">
        <f t="shared" si="30"/>
        <v>961643.13202308142</v>
      </c>
      <c r="AJ71" s="92">
        <f t="shared" si="31"/>
        <v>904653.01693338342</v>
      </c>
      <c r="AK71" s="92">
        <f t="shared" si="32"/>
        <v>-56990.115089697996</v>
      </c>
    </row>
    <row r="72" spans="1:37" s="94" customFormat="1" ht="14" x14ac:dyDescent="0.3">
      <c r="A72" s="86" t="s">
        <v>56</v>
      </c>
      <c r="B72" s="86"/>
      <c r="C72" s="87">
        <f>'ESTIMATED Earned Revenue'!$I73*1.07925</f>
        <v>29855838.850500003</v>
      </c>
      <c r="D72" s="87">
        <f>'ESTIMATED Earned Revenue'!$L73*1.07925</f>
        <v>29855838.850500003</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168029.83448131499</v>
      </c>
      <c r="G72" s="89">
        <f t="shared" si="22"/>
        <v>5.9210163407630891E-3</v>
      </c>
      <c r="H72" s="90">
        <f t="shared" si="23"/>
        <v>5.6280393032232942E-3</v>
      </c>
      <c r="I72" s="91">
        <f t="shared" si="24"/>
        <v>-8747.0752196850081</v>
      </c>
      <c r="J72" s="91">
        <f>C72*(1+'Control Panel'!$C$45)</f>
        <v>30751514.016015004</v>
      </c>
      <c r="K72" s="91">
        <f>D72*(1+'Control Panel'!$C$45)</f>
        <v>30751514.016015004</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173070.72968465448</v>
      </c>
      <c r="N72" s="92">
        <f t="shared" si="25"/>
        <v>-9009.4873073755589</v>
      </c>
      <c r="O72" s="92">
        <f>J72*(1+'Control Panel'!$C$45)</f>
        <v>31674059.436495457</v>
      </c>
      <c r="P72" s="92">
        <f>K72*(1+'Control Panel'!$C$45)</f>
        <v>31674059.436495457</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178262.8515751941</v>
      </c>
      <c r="S72" s="92">
        <f t="shared" si="26"/>
        <v>-9279.7719265968481</v>
      </c>
      <c r="T72" s="92">
        <f>O72*(1+'Control Panel'!$C$45)</f>
        <v>32624281.219590321</v>
      </c>
      <c r="U72" s="92">
        <f>P72*(1+'Control Panel'!$C$45)</f>
        <v>32624281.219590321</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183610.73746531695</v>
      </c>
      <c r="X72" s="92">
        <f t="shared" si="27"/>
        <v>-9558.1647415277257</v>
      </c>
      <c r="Y72" s="91">
        <f>T72*(1+'Control Panel'!$C$45)</f>
        <v>33603009.656178035</v>
      </c>
      <c r="Z72" s="91">
        <f>U72*(1+'Control Panel'!$C$45)</f>
        <v>33603009.656178035</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189119.05975817647</v>
      </c>
      <c r="AC72" s="93">
        <f t="shared" si="28"/>
        <v>-9844.9095148735796</v>
      </c>
      <c r="AD72" s="93">
        <f>Y72*(1+'Control Panel'!$C$45)</f>
        <v>34611099.945863374</v>
      </c>
      <c r="AE72" s="91">
        <f>Z72*(1+'Control Panel'!$C$45)</f>
        <v>34611099.945863374</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194792.63171982177</v>
      </c>
      <c r="AH72" s="91">
        <f t="shared" si="29"/>
        <v>-10140.256631419761</v>
      </c>
      <c r="AI72" s="92">
        <f t="shared" si="30"/>
        <v>966688.60032495717</v>
      </c>
      <c r="AJ72" s="92">
        <f t="shared" si="31"/>
        <v>918856.01020316361</v>
      </c>
      <c r="AK72" s="92">
        <f t="shared" si="32"/>
        <v>-47832.590121793561</v>
      </c>
    </row>
    <row r="73" spans="1:37" s="94" customFormat="1" ht="14" x14ac:dyDescent="0.3">
      <c r="A73" s="86" t="str">
        <f>'ESTIMATED Earned Revenue'!A74</f>
        <v>Corpus Christi, TX</v>
      </c>
      <c r="B73" s="86"/>
      <c r="C73" s="87">
        <f>'ESTIMATED Earned Revenue'!$I74*1.07925</f>
        <v>29998399.962306648</v>
      </c>
      <c r="D73" s="87">
        <f>'ESTIMATED Earned Revenue'!$L74*1.07925</f>
        <v>29998399.962306648</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168832.45354078643</v>
      </c>
      <c r="G73" s="89">
        <f t="shared" si="22"/>
        <v>5.902382531971501E-3</v>
      </c>
      <c r="H73" s="90">
        <f t="shared" si="23"/>
        <v>5.6280486210240031E-3</v>
      </c>
      <c r="I73" s="91">
        <f t="shared" si="24"/>
        <v>-8229.5783838268544</v>
      </c>
      <c r="J73" s="91">
        <f>C73*(1+'Control Panel'!$C$45)</f>
        <v>30898351.961175848</v>
      </c>
      <c r="K73" s="91">
        <f>D73*(1+'Control Panel'!$C$45)</f>
        <v>30898351.961175848</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173897.42731591003</v>
      </c>
      <c r="N73" s="92">
        <f t="shared" si="25"/>
        <v>-8476.4655664416787</v>
      </c>
      <c r="O73" s="92">
        <f>J73*(1+'Control Panel'!$C$45)</f>
        <v>31825302.520011123</v>
      </c>
      <c r="P73" s="92">
        <f>K73*(1+'Control Panel'!$C$45)</f>
        <v>31825302.520011123</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179114.35013538733</v>
      </c>
      <c r="S73" s="92">
        <f t="shared" si="26"/>
        <v>-8730.7595334349608</v>
      </c>
      <c r="T73" s="92">
        <f>O73*(1+'Control Panel'!$C$45)</f>
        <v>32780061.595611457</v>
      </c>
      <c r="U73" s="92">
        <f>P73*(1+'Control Panel'!$C$45)</f>
        <v>32780061.595611457</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184487.78098231595</v>
      </c>
      <c r="X73" s="92">
        <f t="shared" si="27"/>
        <v>-8992.6819765710097</v>
      </c>
      <c r="Y73" s="91">
        <f>T73*(1+'Control Panel'!$C$45)</f>
        <v>33763463.443479799</v>
      </c>
      <c r="Z73" s="91">
        <f>U73*(1+'Control Panel'!$C$45)</f>
        <v>33763463.443479799</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190022.41458068541</v>
      </c>
      <c r="AC73" s="93">
        <f t="shared" si="28"/>
        <v>-9262.4622669681848</v>
      </c>
      <c r="AD73" s="93">
        <f>Y73*(1+'Control Panel'!$C$45)</f>
        <v>34776367.346784197</v>
      </c>
      <c r="AE73" s="91">
        <f>Z73*(1+'Control Panel'!$C$45)</f>
        <v>34776367.346784197</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195723.08718700599</v>
      </c>
      <c r="AH73" s="91">
        <f t="shared" si="29"/>
        <v>-9540.3359660771966</v>
      </c>
      <c r="AI73" s="92">
        <f t="shared" si="30"/>
        <v>968247.76551079785</v>
      </c>
      <c r="AJ73" s="92">
        <f t="shared" si="31"/>
        <v>923245.06020130473</v>
      </c>
      <c r="AK73" s="92">
        <f t="shared" si="32"/>
        <v>-45002.705309493118</v>
      </c>
    </row>
    <row r="74" spans="1:37" s="94" customFormat="1" ht="14" x14ac:dyDescent="0.3">
      <c r="A74" s="86" t="str">
        <f>'ESTIMATED Earned Revenue'!A75</f>
        <v>Long Beach, CA</v>
      </c>
      <c r="B74" s="86"/>
      <c r="C74" s="87">
        <f>'ESTIMATED Earned Revenue'!$I75*1.07925</f>
        <v>30262587.982732501</v>
      </c>
      <c r="D74" s="87">
        <f>'ESTIMATED Earned Revenue'!$L75*1.07925</f>
        <v>30262587.982732501</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170319.83209578396</v>
      </c>
      <c r="G74" s="89">
        <f t="shared" si="22"/>
        <v>5.8683152963254874E-3</v>
      </c>
      <c r="H74" s="90">
        <f t="shared" si="23"/>
        <v>5.6280656562805063E-3</v>
      </c>
      <c r="I74" s="91">
        <f t="shared" si="24"/>
        <v>-7270.5758696810517</v>
      </c>
      <c r="J74" s="91">
        <f>C74*(1+'Control Panel'!$C$45)</f>
        <v>31170465.622214478</v>
      </c>
      <c r="K74" s="91">
        <f>D74*(1+'Control Panel'!$C$45)</f>
        <v>31170465.622214478</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175429.42722755752</v>
      </c>
      <c r="N74" s="92">
        <f t="shared" si="25"/>
        <v>-7488.6929768714472</v>
      </c>
      <c r="O74" s="92">
        <f>J74*(1+'Control Panel'!$C$45)</f>
        <v>32105579.590880912</v>
      </c>
      <c r="P74" s="92">
        <f>K74*(1+'Control Panel'!$C$45)</f>
        <v>32105579.590880912</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180692.31004438424</v>
      </c>
      <c r="S74" s="92">
        <f t="shared" si="26"/>
        <v>-7713.3537661776063</v>
      </c>
      <c r="T74" s="92">
        <f>O74*(1+'Control Panel'!$C$45)</f>
        <v>33068746.978607342</v>
      </c>
      <c r="U74" s="92">
        <f>P74*(1+'Control Panel'!$C$45)</f>
        <v>33068746.978607342</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186113.07968858277</v>
      </c>
      <c r="X74" s="92">
        <f t="shared" si="27"/>
        <v>-7944.7540362959553</v>
      </c>
      <c r="Y74" s="91">
        <f>T74*(1+'Control Panel'!$C$45)</f>
        <v>34060809.38796556</v>
      </c>
      <c r="Z74" s="91">
        <f>U74*(1+'Control Panel'!$C$45)</f>
        <v>34060809.38796556</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191696.47224814026</v>
      </c>
      <c r="AC74" s="93">
        <f t="shared" si="28"/>
        <v>-8183.0964884848509</v>
      </c>
      <c r="AD74" s="93">
        <f>Y74*(1+'Control Panel'!$C$45)</f>
        <v>35082633.669604525</v>
      </c>
      <c r="AE74" s="91">
        <f>Z74*(1+'Control Panel'!$C$45)</f>
        <v>35082633.669604525</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197447.36658448447</v>
      </c>
      <c r="AH74" s="91">
        <f t="shared" si="29"/>
        <v>-8428.5892142393859</v>
      </c>
      <c r="AI74" s="92">
        <f t="shared" si="30"/>
        <v>971137.1422752185</v>
      </c>
      <c r="AJ74" s="92">
        <f t="shared" si="31"/>
        <v>931378.65579314926</v>
      </c>
      <c r="AK74" s="92">
        <f t="shared" si="32"/>
        <v>-39758.486482069246</v>
      </c>
    </row>
    <row r="75" spans="1:37" s="94" customFormat="1" ht="14" x14ac:dyDescent="0.3">
      <c r="A75" s="86" t="str">
        <f>'ESTIMATED Earned Revenue'!A76</f>
        <v>Rockford, IL</v>
      </c>
      <c r="B75" s="86"/>
      <c r="C75" s="87">
        <f>'ESTIMATED Earned Revenue'!$I76*1.07925</f>
        <v>30454521.910657503</v>
      </c>
      <c r="D75" s="87">
        <f>'ESTIMATED Earned Revenue'!$L76*1.07925</f>
        <v>30454521.910657503</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171400.42011000172</v>
      </c>
      <c r="G75" s="89">
        <f t="shared" si="22"/>
        <v>5.8439359627258918E-3</v>
      </c>
      <c r="H75" s="90">
        <f t="shared" si="23"/>
        <v>5.6280778471199857E-3</v>
      </c>
      <c r="I75" s="91">
        <f t="shared" si="24"/>
        <v>-6573.8557113132847</v>
      </c>
      <c r="J75" s="91">
        <f>C75*(1+'Control Panel'!$C$45)</f>
        <v>31368157.567977227</v>
      </c>
      <c r="K75" s="91">
        <f>D75*(1+'Control Panel'!$C$45)</f>
        <v>31368157.567977227</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176542.4328822018</v>
      </c>
      <c r="N75" s="92">
        <f t="shared" si="25"/>
        <v>-6771.0712137526716</v>
      </c>
      <c r="O75" s="92">
        <f>J75*(1+'Control Panel'!$C$45)</f>
        <v>32309202.295016546</v>
      </c>
      <c r="P75" s="92">
        <f>K75*(1+'Control Panel'!$C$45)</f>
        <v>32309202.295016546</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181838.70586866786</v>
      </c>
      <c r="S75" s="92">
        <f t="shared" si="26"/>
        <v>-6974.2033501652768</v>
      </c>
      <c r="T75" s="92">
        <f>O75*(1+'Control Panel'!$C$45)</f>
        <v>33278478.363867044</v>
      </c>
      <c r="U75" s="92">
        <f>P75*(1+'Control Panel'!$C$45)</f>
        <v>33278478.363867044</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187293.86738759489</v>
      </c>
      <c r="X75" s="92">
        <f t="shared" si="27"/>
        <v>-7183.4291078032402</v>
      </c>
      <c r="Y75" s="91">
        <f>T75*(1+'Control Panel'!$C$45)</f>
        <v>34276832.714783058</v>
      </c>
      <c r="Z75" s="91">
        <f>U75*(1+'Control Panel'!$C$45)</f>
        <v>34276832.714783058</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192912.68357812276</v>
      </c>
      <c r="AC75" s="93">
        <f t="shared" si="28"/>
        <v>-7398.9318121373362</v>
      </c>
      <c r="AD75" s="93">
        <f>Y75*(1+'Control Panel'!$C$45)</f>
        <v>35305137.696226552</v>
      </c>
      <c r="AE75" s="91">
        <f>Z75*(1+'Control Panel'!$C$45)</f>
        <v>35305137.696226552</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198700.06425436647</v>
      </c>
      <c r="AH75" s="91">
        <f t="shared" si="29"/>
        <v>-7620.8995976014121</v>
      </c>
      <c r="AI75" s="92">
        <f t="shared" si="30"/>
        <v>973236.28905241378</v>
      </c>
      <c r="AJ75" s="92">
        <f t="shared" si="31"/>
        <v>937287.75397095375</v>
      </c>
      <c r="AK75" s="92">
        <f t="shared" si="32"/>
        <v>-35948.535081460024</v>
      </c>
    </row>
    <row r="76" spans="1:37" s="94" customFormat="1" ht="14" x14ac:dyDescent="0.3">
      <c r="A76" s="86" t="str">
        <f>'ESTIMATED Earned Revenue'!A77</f>
        <v>Sioux City, IA</v>
      </c>
      <c r="B76" s="86"/>
      <c r="C76" s="87">
        <f>'ESTIMATED Earned Revenue'!$I77*1.07925</f>
        <v>30797752.518030006</v>
      </c>
      <c r="D76" s="87">
        <f>'ESTIMATED Earned Revenue'!$L77*1.07925</f>
        <v>30797752.518030006</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173332.80842950894</v>
      </c>
      <c r="G76" s="89">
        <f t="shared" si="22"/>
        <v>5.8010965875339836E-3</v>
      </c>
      <c r="H76" s="90">
        <f t="shared" si="23"/>
        <v>5.628099268868216E-3</v>
      </c>
      <c r="I76" s="91">
        <f t="shared" si="24"/>
        <v>-5327.9286065510823</v>
      </c>
      <c r="J76" s="91">
        <f>C76*(1+'Control Panel'!$C$45)</f>
        <v>31721685.093570907</v>
      </c>
      <c r="K76" s="91">
        <f>D76*(1+'Control Panel'!$C$45)</f>
        <v>31721685.093570907</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178532.79285129422</v>
      </c>
      <c r="N76" s="92">
        <f t="shared" si="25"/>
        <v>-5487.7662958476285</v>
      </c>
      <c r="O76" s="92">
        <f>J76*(1+'Control Panel'!$C$45)</f>
        <v>32673335.646378033</v>
      </c>
      <c r="P76" s="92">
        <f>K76*(1+'Control Panel'!$C$45)</f>
        <v>32673335.646378033</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183888.77663683303</v>
      </c>
      <c r="S76" s="92">
        <f t="shared" si="26"/>
        <v>-5652.3992847230693</v>
      </c>
      <c r="T76" s="92">
        <f>O76*(1+'Control Panel'!$C$45)</f>
        <v>33653535.715769373</v>
      </c>
      <c r="U76" s="92">
        <f>P76*(1+'Control Panel'!$C$45)</f>
        <v>33653535.715769373</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189405.44027880501</v>
      </c>
      <c r="X76" s="92">
        <f t="shared" si="27"/>
        <v>-5821.9709203977836</v>
      </c>
      <c r="Y76" s="91">
        <f>T76*(1+'Control Panel'!$C$45)</f>
        <v>34663141.787242457</v>
      </c>
      <c r="Z76" s="91">
        <f>U76*(1+'Control Panel'!$C$45)</f>
        <v>34663141.787242457</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195087.60365606917</v>
      </c>
      <c r="AC76" s="93">
        <f t="shared" si="28"/>
        <v>-5996.629879109707</v>
      </c>
      <c r="AD76" s="93">
        <f>Y76*(1+'Control Panel'!$C$45)</f>
        <v>35703036.040859729</v>
      </c>
      <c r="AE76" s="91">
        <f>Z76*(1+'Control Panel'!$C$45)</f>
        <v>35703036.040859729</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200940.23193465124</v>
      </c>
      <c r="AH76" s="91">
        <f t="shared" si="29"/>
        <v>-6176.5286065830151</v>
      </c>
      <c r="AI76" s="92">
        <f t="shared" si="30"/>
        <v>976990.14034431393</v>
      </c>
      <c r="AJ76" s="92">
        <f t="shared" si="31"/>
        <v>947854.84535765264</v>
      </c>
      <c r="AK76" s="92">
        <f t="shared" si="32"/>
        <v>-29135.294986661291</v>
      </c>
    </row>
    <row r="77" spans="1:37" s="94" customFormat="1" ht="14" x14ac:dyDescent="0.3">
      <c r="A77" s="86" t="str">
        <f>'ESTIMATED Earned Revenue'!A78</f>
        <v>Mobile, AL</v>
      </c>
      <c r="B77" s="86"/>
      <c r="C77" s="87">
        <f>'ESTIMATED Earned Revenue'!$I78*1.07925</f>
        <v>31450838.422980003</v>
      </c>
      <c r="D77" s="87">
        <f>'ESTIMATED Earned Revenue'!$L78*1.07925</f>
        <v>31434020.470230002</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176914.99700039491</v>
      </c>
      <c r="G77" s="89">
        <f t="shared" si="22"/>
        <v>5.7221656995466493E-3</v>
      </c>
      <c r="H77" s="90">
        <f t="shared" si="23"/>
        <v>5.6281377422892674E-3</v>
      </c>
      <c r="I77" s="91">
        <f t="shared" si="24"/>
        <v>-3051.9118455651042</v>
      </c>
      <c r="J77" s="91">
        <f>C77*(1+'Control Panel'!$C$45)</f>
        <v>32394363.575669404</v>
      </c>
      <c r="K77" s="91">
        <f>D77*(1+'Control Panel'!$C$45)</f>
        <v>32377041.084336903</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182222.44707930676</v>
      </c>
      <c r="N77" s="92">
        <f t="shared" si="25"/>
        <v>-3143.469032032066</v>
      </c>
      <c r="O77" s="92">
        <f>J77*(1+'Control Panel'!$C$45)</f>
        <v>33366194.482939485</v>
      </c>
      <c r="P77" s="92">
        <f>K77*(1+'Control Panel'!$C$45)</f>
        <v>33348352.316867013</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187689.12049168599</v>
      </c>
      <c r="S77" s="92">
        <f t="shared" si="26"/>
        <v>-3237.7731029930292</v>
      </c>
      <c r="T77" s="92">
        <f>O77*(1+'Control Panel'!$C$45)</f>
        <v>34367180.317427672</v>
      </c>
      <c r="U77" s="92">
        <f>P77*(1+'Control Panel'!$C$45)</f>
        <v>34348802.886373021</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193319.79444930353</v>
      </c>
      <c r="X77" s="92">
        <f t="shared" si="27"/>
        <v>-3334.9059532158426</v>
      </c>
      <c r="Y77" s="91">
        <f>T77*(1+'Control Panel'!$C$45)</f>
        <v>35398195.726950504</v>
      </c>
      <c r="Z77" s="91">
        <f>U77*(1+'Control Panel'!$C$45)</f>
        <v>35379266.972964212</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199119.38845168267</v>
      </c>
      <c r="AC77" s="93">
        <f t="shared" si="28"/>
        <v>-3434.9529629123281</v>
      </c>
      <c r="AD77" s="93">
        <f>Y77*(1+'Control Panel'!$C$45)</f>
        <v>36460141.598759018</v>
      </c>
      <c r="AE77" s="91">
        <f>Z77*(1+'Control Panel'!$C$45)</f>
        <v>36440644.98215314</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205092.97027413314</v>
      </c>
      <c r="AH77" s="91">
        <f t="shared" si="29"/>
        <v>-3538.0013828996744</v>
      </c>
      <c r="AI77" s="92">
        <f t="shared" si="30"/>
        <v>984132.82318016514</v>
      </c>
      <c r="AJ77" s="92">
        <f t="shared" si="31"/>
        <v>967443.72074611206</v>
      </c>
      <c r="AK77" s="92">
        <f t="shared" si="32"/>
        <v>-16689.102434053086</v>
      </c>
    </row>
    <row r="78" spans="1:37" s="94" customFormat="1" ht="14" x14ac:dyDescent="0.3">
      <c r="A78" s="86" t="str">
        <f>'ESTIMATED Earned Revenue'!A79</f>
        <v>Kennewick, WA</v>
      </c>
      <c r="B78" s="86"/>
      <c r="C78" s="87">
        <f>'ESTIMATED Earned Revenue'!$I79*1.07925</f>
        <v>31755626.900827501</v>
      </c>
      <c r="D78" s="87">
        <f>'ESTIMATED Earned Revenue'!$L79*1.07925</f>
        <v>31755626.900827501</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178725.64120465884</v>
      </c>
      <c r="G78" s="89">
        <f t="shared" si="22"/>
        <v>5.6864405910043454E-3</v>
      </c>
      <c r="H78" s="90">
        <f t="shared" si="23"/>
        <v>5.628156602381593E-3</v>
      </c>
      <c r="I78" s="91">
        <f t="shared" si="24"/>
        <v>-1850.8445969961758</v>
      </c>
      <c r="J78" s="91">
        <f>C78*(1+'Control Panel'!$C$45)</f>
        <v>32708295.707852326</v>
      </c>
      <c r="K78" s="91">
        <f>D78*(1+'Control Panel'!$C$45)</f>
        <v>32708295.707852326</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184087.41060969859</v>
      </c>
      <c r="N78" s="92">
        <f t="shared" si="25"/>
        <v>-1906.3697660060716</v>
      </c>
      <c r="O78" s="92">
        <f>J78*(1+'Control Panel'!$C$45)</f>
        <v>33689544.579087898</v>
      </c>
      <c r="P78" s="92">
        <f>K78*(1+'Control Panel'!$C$45)</f>
        <v>33689544.579087898</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189610.03292798955</v>
      </c>
      <c r="S78" s="92">
        <f t="shared" si="26"/>
        <v>-1963.5608589862823</v>
      </c>
      <c r="T78" s="92">
        <f>O78*(1+'Control Panel'!$C$45)</f>
        <v>34700230.916460536</v>
      </c>
      <c r="U78" s="92">
        <f>P78*(1+'Control Panel'!$C$45)</f>
        <v>34700230.916460536</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195298.33425869624</v>
      </c>
      <c r="X78" s="92">
        <f t="shared" si="27"/>
        <v>-2022.4673418888706</v>
      </c>
      <c r="Y78" s="91">
        <f>T78*(1+'Control Panel'!$C$45)</f>
        <v>35741237.843954355</v>
      </c>
      <c r="Z78" s="91">
        <f>U78*(1+'Control Panel'!$C$45)</f>
        <v>35741237.843954355</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201157.28445535718</v>
      </c>
      <c r="AC78" s="93">
        <f t="shared" si="28"/>
        <v>-2083.1411932455085</v>
      </c>
      <c r="AD78" s="93">
        <f>Y78*(1+'Control Panel'!$C$45)</f>
        <v>36813474.979272984</v>
      </c>
      <c r="AE78" s="91">
        <f>Z78*(1+'Control Panel'!$C$45)</f>
        <v>36813474.979272984</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207192.00315791788</v>
      </c>
      <c r="AH78" s="91">
        <f t="shared" si="29"/>
        <v>-2145.6352601428807</v>
      </c>
      <c r="AI78" s="92">
        <f t="shared" si="30"/>
        <v>987466.23982992896</v>
      </c>
      <c r="AJ78" s="92">
        <f t="shared" si="31"/>
        <v>977345.06540965941</v>
      </c>
      <c r="AK78" s="92">
        <f t="shared" si="32"/>
        <v>-10121.174420269555</v>
      </c>
    </row>
    <row r="79" spans="1:37" s="94" customFormat="1" ht="14" x14ac:dyDescent="0.3">
      <c r="A79" s="86" t="str">
        <f>'ESTIMATED Earned Revenue'!A80</f>
        <v>Albuquerque, NM</v>
      </c>
      <c r="B79" s="86"/>
      <c r="C79" s="87">
        <f>'ESTIMATED Earned Revenue'!$I80*1.07925</f>
        <v>32399882.565750003</v>
      </c>
      <c r="D79" s="87">
        <f>'ESTIMATED Earned Revenue'!$L80*1.07925</f>
        <v>32399882.565750003</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182352.8005981725</v>
      </c>
      <c r="G79" s="89">
        <f t="shared" si="22"/>
        <v>5.6131375403116416E-3</v>
      </c>
      <c r="H79" s="90">
        <f t="shared" si="23"/>
        <v>5.6281932574329171E-3</v>
      </c>
      <c r="I79" s="91">
        <f t="shared" si="24"/>
        <v>487.80346667248523</v>
      </c>
      <c r="J79" s="91">
        <f>C79*(1+'Control Panel'!$C$45)</f>
        <v>33371879.042722505</v>
      </c>
      <c r="K79" s="91">
        <f>D79*(1+'Control Panel'!$C$45)</f>
        <v>33371879.042722505</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187823.3847850177</v>
      </c>
      <c r="N79" s="92">
        <f t="shared" si="25"/>
        <v>502.43773957266239</v>
      </c>
      <c r="O79" s="92">
        <f>J79*(1+'Control Panel'!$C$45)</f>
        <v>34373035.414004184</v>
      </c>
      <c r="P79" s="92">
        <f>K79*(1+'Control Panel'!$C$45)</f>
        <v>34373035.414004184</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193458.08632856826</v>
      </c>
      <c r="S79" s="92">
        <f t="shared" si="26"/>
        <v>517.51087175984867</v>
      </c>
      <c r="T79" s="92">
        <f>O79*(1+'Control Panel'!$C$45)</f>
        <v>35404226.476424314</v>
      </c>
      <c r="U79" s="92">
        <f>P79*(1+'Control Panel'!$C$45)</f>
        <v>35404226.476424314</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199261.82926129233</v>
      </c>
      <c r="X79" s="92">
        <f t="shared" si="27"/>
        <v>533.03654077966348</v>
      </c>
      <c r="Y79" s="91">
        <f>T79*(1+'Control Panel'!$C$45)</f>
        <v>36466353.270717047</v>
      </c>
      <c r="Z79" s="91">
        <f>U79*(1+'Control Panel'!$C$45)</f>
        <v>36466353.270717047</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205239.68430803111</v>
      </c>
      <c r="AC79" s="93">
        <f t="shared" si="28"/>
        <v>549.02780590302427</v>
      </c>
      <c r="AD79" s="93">
        <f>Y79*(1+'Control Panel'!$C$45)</f>
        <v>37560343.868838556</v>
      </c>
      <c r="AE79" s="91">
        <f>Z79*(1+'Control Panel'!$C$45)</f>
        <v>37560343.868838556</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211396.87500617205</v>
      </c>
      <c r="AH79" s="91">
        <f t="shared" si="29"/>
        <v>565.49880898016272</v>
      </c>
      <c r="AI79" s="92">
        <f t="shared" si="30"/>
        <v>994512.34792208602</v>
      </c>
      <c r="AJ79" s="92">
        <f t="shared" si="31"/>
        <v>997179.85968908155</v>
      </c>
      <c r="AK79" s="92">
        <f t="shared" si="32"/>
        <v>2667.5117669955362</v>
      </c>
    </row>
    <row r="80" spans="1:37" s="94" customFormat="1" ht="14" x14ac:dyDescent="0.3">
      <c r="A80" s="86" t="str">
        <f>'ESTIMATED Earned Revenue'!A81</f>
        <v>Kansas City, MO</v>
      </c>
      <c r="B80" s="86"/>
      <c r="C80" s="87">
        <f>'ESTIMATED Earned Revenue'!$I81*1.07925</f>
        <v>32804806.103437498</v>
      </c>
      <c r="D80" s="87">
        <f>'ESTIMATED Earned Revenue'!$L81*1.07925</f>
        <v>32804806.103437498</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184632.52011535311</v>
      </c>
      <c r="G80" s="89">
        <f t="shared" si="22"/>
        <v>5.5685390619557166E-3</v>
      </c>
      <c r="H80" s="90">
        <f t="shared" si="23"/>
        <v>5.6282155588173446E-3</v>
      </c>
      <c r="I80" s="91">
        <f t="shared" si="24"/>
        <v>1957.6759084780933</v>
      </c>
      <c r="J80" s="91">
        <f>C80*(1+'Control Panel'!$C$45)</f>
        <v>33788950.286540627</v>
      </c>
      <c r="K80" s="91">
        <f>D80*(1+'Control Panel'!$C$45)</f>
        <v>33788950.286540627</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190171.49588771374</v>
      </c>
      <c r="N80" s="92">
        <f t="shared" si="25"/>
        <v>2016.4063546324614</v>
      </c>
      <c r="O80" s="92">
        <f>J80*(1+'Control Panel'!$C$45)</f>
        <v>34802618.795136847</v>
      </c>
      <c r="P80" s="92">
        <f>K80*(1+'Control Panel'!$C$45)</f>
        <v>34802618.795136847</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195876.64076434512</v>
      </c>
      <c r="S80" s="92">
        <f t="shared" si="26"/>
        <v>2076.8985452713969</v>
      </c>
      <c r="T80" s="92">
        <f>O80*(1+'Control Panel'!$C$45)</f>
        <v>35846697.358990952</v>
      </c>
      <c r="U80" s="92">
        <f>P80*(1+'Control Panel'!$C$45)</f>
        <v>35846697.358990952</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201752.9403301425</v>
      </c>
      <c r="X80" s="92">
        <f t="shared" si="27"/>
        <v>2139.2058444965514</v>
      </c>
      <c r="Y80" s="91">
        <f>T80*(1+'Control Panel'!$C$45)</f>
        <v>36922098.279760681</v>
      </c>
      <c r="Z80" s="91">
        <f>U80*(1+'Control Panel'!$C$45)</f>
        <v>36922098.279760681</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207805.52870894677</v>
      </c>
      <c r="AC80" s="93">
        <f t="shared" si="28"/>
        <v>2203.3821887314261</v>
      </c>
      <c r="AD80" s="93">
        <f>Y80*(1+'Control Panel'!$C$45)</f>
        <v>38029761.228153504</v>
      </c>
      <c r="AE80" s="91">
        <f>Z80*(1+'Control Panel'!$C$45)</f>
        <v>38029761.228153504</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214039.69473911519</v>
      </c>
      <c r="AH80" s="91">
        <f t="shared" si="29"/>
        <v>2269.4838232934126</v>
      </c>
      <c r="AI80" s="92">
        <f t="shared" si="30"/>
        <v>998940.92367383814</v>
      </c>
      <c r="AJ80" s="92">
        <f t="shared" si="31"/>
        <v>1009646.3004302633</v>
      </c>
      <c r="AK80" s="92">
        <f t="shared" si="32"/>
        <v>10705.376756425132</v>
      </c>
    </row>
    <row r="81" spans="1:37" s="94" customFormat="1" ht="14" x14ac:dyDescent="0.3">
      <c r="A81" s="86" t="str">
        <f>'ESTIMATED Earned Revenue'!A82</f>
        <v>Honolulu, HI</v>
      </c>
      <c r="B81" s="86"/>
      <c r="C81" s="87">
        <f>'ESTIMATED Earned Revenue'!$I82*1.07925</f>
        <v>33279866.321250003</v>
      </c>
      <c r="D81" s="87">
        <f>'ESTIMATED Earned Revenue'!$L82*1.07925</f>
        <v>32960078.070750002</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185506.7012913225</v>
      </c>
      <c r="G81" s="89">
        <f t="shared" si="22"/>
        <v>5.5175992256089983E-3</v>
      </c>
      <c r="H81" s="90">
        <f t="shared" si="23"/>
        <v>5.6282239651594774E-3</v>
      </c>
      <c r="I81" s="91">
        <f t="shared" si="24"/>
        <v>1881.7366488224943</v>
      </c>
      <c r="J81" s="91">
        <f>C81*(1+'Control Panel'!$C$45)</f>
        <v>34278262.310887501</v>
      </c>
      <c r="K81" s="91">
        <f>D81*(1+'Control Panel'!$C$45)</f>
        <v>33948880.412872501</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191071.90249896218</v>
      </c>
      <c r="N81" s="92">
        <f t="shared" si="25"/>
        <v>1938.1889171871589</v>
      </c>
      <c r="O81" s="92">
        <f>J81*(1+'Control Panel'!$C$45)</f>
        <v>35306610.180214129</v>
      </c>
      <c r="P81" s="92">
        <f>K81*(1+'Control Panel'!$C$45)</f>
        <v>34967346.82525868</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196804.05957393107</v>
      </c>
      <c r="S81" s="92">
        <f t="shared" si="26"/>
        <v>1996.3345847027667</v>
      </c>
      <c r="T81" s="92">
        <f>O81*(1+'Control Panel'!$C$45)</f>
        <v>36365808.485620551</v>
      </c>
      <c r="U81" s="92">
        <f>P81*(1+'Control Panel'!$C$45)</f>
        <v>36016367.23001644</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202708.18170401599</v>
      </c>
      <c r="X81" s="92">
        <f t="shared" si="27"/>
        <v>2056.2249651108577</v>
      </c>
      <c r="Y81" s="91">
        <f>T81*(1+'Control Panel'!$C$45)</f>
        <v>37456782.740189165</v>
      </c>
      <c r="Z81" s="91">
        <f>U81*(1+'Control Panel'!$C$45)</f>
        <v>37096858.246916935</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208789.42732403649</v>
      </c>
      <c r="AC81" s="93">
        <f t="shared" si="28"/>
        <v>2117.9118829641666</v>
      </c>
      <c r="AD81" s="93">
        <f>Y81*(1+'Control Panel'!$C$45)</f>
        <v>38580486.222394839</v>
      </c>
      <c r="AE81" s="91">
        <f>Z81*(1+'Control Panel'!$C$45)</f>
        <v>38209763.994324446</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215053.11031265761</v>
      </c>
      <c r="AH81" s="91">
        <f t="shared" si="29"/>
        <v>2181.4494083531317</v>
      </c>
      <c r="AI81" s="92">
        <f t="shared" si="30"/>
        <v>1004136.5716552852</v>
      </c>
      <c r="AJ81" s="92">
        <f t="shared" si="31"/>
        <v>1014426.6814136032</v>
      </c>
      <c r="AK81" s="92">
        <f t="shared" si="32"/>
        <v>10290.109758318053</v>
      </c>
    </row>
    <row r="82" spans="1:37" s="94" customFormat="1" ht="14" x14ac:dyDescent="0.3">
      <c r="A82" s="86" t="str">
        <f>'ESTIMATED Earned Revenue'!A83</f>
        <v>Boston, MA</v>
      </c>
      <c r="B82" s="86"/>
      <c r="C82" s="87">
        <f>'ESTIMATED Earned Revenue'!$I83*1.07925</f>
        <v>33415981.331250001</v>
      </c>
      <c r="D82" s="87">
        <f>'ESTIMATED Earned Revenue'!$L83*1.07925</f>
        <v>33415981.331250001</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188073.43664793749</v>
      </c>
      <c r="G82" s="89">
        <f t="shared" si="22"/>
        <v>5.5032708104407147E-3</v>
      </c>
      <c r="H82" s="90">
        <f t="shared" si="23"/>
        <v>5.6282481960825952E-3</v>
      </c>
      <c r="I82" s="91">
        <f t="shared" si="24"/>
        <v>4176.2419854374893</v>
      </c>
      <c r="J82" s="91">
        <f>C82*(1+'Control Panel'!$C$45)</f>
        <v>34418460.771187499</v>
      </c>
      <c r="K82" s="91">
        <f>D82*(1+'Control Panel'!$C$45)</f>
        <v>34418460.771187499</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193715.63991627563</v>
      </c>
      <c r="N82" s="92">
        <f t="shared" si="25"/>
        <v>4301.5294139006</v>
      </c>
      <c r="O82" s="92">
        <f>J82*(1+'Control Panel'!$C$45)</f>
        <v>35451014.594323128</v>
      </c>
      <c r="P82" s="92">
        <f>K82*(1+'Control Panel'!$C$45)</f>
        <v>35451014.594323128</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199527.1091137639</v>
      </c>
      <c r="S82" s="92">
        <f t="shared" si="26"/>
        <v>4430.5752963176055</v>
      </c>
      <c r="T82" s="92">
        <f>O82*(1+'Control Panel'!$C$45)</f>
        <v>36514545.032152824</v>
      </c>
      <c r="U82" s="92">
        <f>P82*(1+'Control Panel'!$C$45)</f>
        <v>36514545.032152824</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205512.92273004382</v>
      </c>
      <c r="X82" s="92">
        <f t="shared" si="27"/>
        <v>4563.4928980741242</v>
      </c>
      <c r="Y82" s="91">
        <f>T82*(1+'Control Panel'!$C$45)</f>
        <v>37609981.383117408</v>
      </c>
      <c r="Z82" s="91">
        <f>U82*(1+'Control Panel'!$C$45)</f>
        <v>37609981.383117408</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211678.31058084517</v>
      </c>
      <c r="AC82" s="93">
        <f t="shared" si="28"/>
        <v>4700.3978539163654</v>
      </c>
      <c r="AD82" s="93">
        <f>Y82*(1+'Control Panel'!$C$45)</f>
        <v>38738280.824610934</v>
      </c>
      <c r="AE82" s="91">
        <f>Z82*(1+'Control Panel'!$C$45)</f>
        <v>38738280.824610934</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218028.66006717051</v>
      </c>
      <c r="AH82" s="91">
        <f t="shared" si="29"/>
        <v>4841.4099584338546</v>
      </c>
      <c r="AI82" s="92">
        <f t="shared" si="30"/>
        <v>1005625.2369874566</v>
      </c>
      <c r="AJ82" s="92">
        <f t="shared" si="31"/>
        <v>1028462.6424080991</v>
      </c>
      <c r="AK82" s="92">
        <f t="shared" si="32"/>
        <v>22837.405420642579</v>
      </c>
    </row>
    <row r="83" spans="1:37" s="94" customFormat="1" ht="14" x14ac:dyDescent="0.3">
      <c r="A83" s="86" t="str">
        <f>'ESTIMATED Earned Revenue'!A84</f>
        <v>Omaha, NE</v>
      </c>
      <c r="B83" s="86"/>
      <c r="C83" s="87">
        <f>'ESTIMATED Earned Revenue'!$I84*1.07925</f>
        <v>37656270.162314996</v>
      </c>
      <c r="D83" s="87">
        <f>'ESTIMATED Earned Revenue'!$L84*1.07925</f>
        <v>37656270.162314996</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211946.26276683342</v>
      </c>
      <c r="G83" s="89">
        <f t="shared" si="22"/>
        <v>5.1087845794444767E-3</v>
      </c>
      <c r="H83" s="90">
        <f t="shared" si="23"/>
        <v>5.6284454581734282E-3</v>
      </c>
      <c r="I83" s="91">
        <f t="shared" si="24"/>
        <v>19568.490442203416</v>
      </c>
      <c r="J83" s="91">
        <f>C83*(1+'Control Panel'!$C$45)</f>
        <v>38785958.267184444</v>
      </c>
      <c r="K83" s="91">
        <f>D83*(1+'Control Panel'!$C$45)</f>
        <v>38785958.267184444</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218304.65081873842</v>
      </c>
      <c r="N83" s="92">
        <f t="shared" si="25"/>
        <v>20155.545324369508</v>
      </c>
      <c r="O83" s="92">
        <f>J83*(1+'Control Panel'!$C$45)</f>
        <v>39949537.015199982</v>
      </c>
      <c r="P83" s="92">
        <f>K83*(1+'Control Panel'!$C$45)</f>
        <v>39949537.015199982</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224853.79034330058</v>
      </c>
      <c r="S83" s="92">
        <f t="shared" si="26"/>
        <v>20760.211684100592</v>
      </c>
      <c r="T83" s="92">
        <f>O83*(1+'Control Panel'!$C$45)</f>
        <v>41148023.125655979</v>
      </c>
      <c r="U83" s="92">
        <f>P83*(1+'Control Panel'!$C$45)</f>
        <v>41148023.125655979</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231599.40439646659</v>
      </c>
      <c r="X83" s="92">
        <f t="shared" si="27"/>
        <v>21383.018377490604</v>
      </c>
      <c r="Y83" s="91">
        <f>T83*(1+'Control Panel'!$C$45)</f>
        <v>42382463.819425657</v>
      </c>
      <c r="Z83" s="91">
        <f>U83*(1+'Control Panel'!$C$45)</f>
        <v>42382463.819425657</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238547.3866972606</v>
      </c>
      <c r="AC83" s="93">
        <f t="shared" si="28"/>
        <v>22024.509097715316</v>
      </c>
      <c r="AD83" s="93">
        <f>Y83*(1+'Control Panel'!$C$45)</f>
        <v>43653937.734008431</v>
      </c>
      <c r="AE83" s="91">
        <f>Z83*(1+'Control Panel'!$C$45)</f>
        <v>43653937.734008431</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245703.80846707843</v>
      </c>
      <c r="AH83" s="91">
        <f t="shared" si="29"/>
        <v>22685.24453954678</v>
      </c>
      <c r="AI83" s="92">
        <f t="shared" si="30"/>
        <v>1052000.5116996218</v>
      </c>
      <c r="AJ83" s="92">
        <f t="shared" si="31"/>
        <v>1159009.0407228447</v>
      </c>
      <c r="AK83" s="92">
        <f t="shared" si="32"/>
        <v>107008.52902322286</v>
      </c>
    </row>
    <row r="84" spans="1:37" s="94" customFormat="1" ht="14" x14ac:dyDescent="0.3">
      <c r="A84" s="86" t="str">
        <f>'ESTIMATED Earned Revenue'!A85</f>
        <v>Eugene, OR</v>
      </c>
      <c r="B84" s="86"/>
      <c r="C84" s="87">
        <f>'ESTIMATED Earned Revenue'!$I85*1.07925</f>
        <v>38379560.276062496</v>
      </c>
      <c r="D84" s="87">
        <f>'ESTIMATED Earned Revenue'!$L85*1.07925</f>
        <v>38379560.276062496</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216018.38610723184</v>
      </c>
      <c r="G84" s="89">
        <f t="shared" si="22"/>
        <v>5.050197322688299E-3</v>
      </c>
      <c r="H84" s="90">
        <f t="shared" si="23"/>
        <v>5.6284747546199347E-3</v>
      </c>
      <c r="I84" s="91">
        <f t="shared" si="24"/>
        <v>22194.033555106842</v>
      </c>
      <c r="J84" s="91">
        <f>C84*(1+'Control Panel'!$C$45)</f>
        <v>39530947.084344372</v>
      </c>
      <c r="K84" s="91">
        <f>D84*(1+'Control Panel'!$C$45)</f>
        <v>39530947.084344372</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222498.93785934881</v>
      </c>
      <c r="N84" s="92">
        <f t="shared" si="25"/>
        <v>22859.854730660038</v>
      </c>
      <c r="O84" s="92">
        <f>J84*(1+'Control Panel'!$C$45)</f>
        <v>40716875.496874705</v>
      </c>
      <c r="P84" s="92">
        <f>K84*(1+'Control Panel'!$C$45)</f>
        <v>40716875.496874705</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229173.90599512929</v>
      </c>
      <c r="S84" s="92">
        <f t="shared" si="26"/>
        <v>23545.650372579839</v>
      </c>
      <c r="T84" s="92">
        <f>O84*(1+'Control Panel'!$C$45)</f>
        <v>41938381.761780947</v>
      </c>
      <c r="U84" s="92">
        <f>P84*(1+'Control Panel'!$C$45)</f>
        <v>41938381.761780947</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236049.12351785018</v>
      </c>
      <c r="X84" s="92">
        <f t="shared" si="27"/>
        <v>24252.020226624241</v>
      </c>
      <c r="Y84" s="91">
        <f>T84*(1+'Control Panel'!$C$45)</f>
        <v>43196533.214634374</v>
      </c>
      <c r="Z84" s="91">
        <f>U84*(1+'Control Panel'!$C$45)</f>
        <v>43196533.214634374</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243130.59739228565</v>
      </c>
      <c r="AC84" s="93">
        <f t="shared" si="28"/>
        <v>24979.581002322928</v>
      </c>
      <c r="AD84" s="93">
        <f>Y84*(1+'Control Panel'!$C$45)</f>
        <v>44492429.211073406</v>
      </c>
      <c r="AE84" s="91">
        <f>Z84*(1+'Control Panel'!$C$45)</f>
        <v>44492429.211073406</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250424.51548295424</v>
      </c>
      <c r="AH84" s="91">
        <f t="shared" si="29"/>
        <v>25728.96860129264</v>
      </c>
      <c r="AI84" s="92">
        <f t="shared" si="30"/>
        <v>1059911.0053140884</v>
      </c>
      <c r="AJ84" s="92">
        <f t="shared" si="31"/>
        <v>1181277.0802475682</v>
      </c>
      <c r="AK84" s="92">
        <f t="shared" si="32"/>
        <v>121366.07493347977</v>
      </c>
    </row>
    <row r="85" spans="1:37" s="94" customFormat="1" ht="14" x14ac:dyDescent="0.3">
      <c r="A85" s="86" t="str">
        <f>'ESTIMATED Earned Revenue'!A86</f>
        <v>Memphis, TN</v>
      </c>
      <c r="B85" s="86"/>
      <c r="C85" s="87">
        <f>'ESTIMATED Earned Revenue'!$I86*1.07925</f>
        <v>38587118.301180005</v>
      </c>
      <c r="D85" s="87">
        <f>'ESTIMATED Earned Revenue'!$L86*1.07925</f>
        <v>38587118.301180005</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217186.93778864341</v>
      </c>
      <c r="G85" s="89">
        <f t="shared" si="22"/>
        <v>5.0337904760413303E-3</v>
      </c>
      <c r="H85" s="90">
        <f t="shared" si="23"/>
        <v>5.6284829588324498E-3</v>
      </c>
      <c r="I85" s="91">
        <f t="shared" si="24"/>
        <v>22947.469186283386</v>
      </c>
      <c r="J85" s="91">
        <f>C85*(1+'Control Panel'!$C$45)</f>
        <v>39744731.850215405</v>
      </c>
      <c r="K85" s="91">
        <f>D85*(1+'Control Panel'!$C$45)</f>
        <v>39744731.850215405</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223702.54609120273</v>
      </c>
      <c r="N85" s="92">
        <f t="shared" si="25"/>
        <v>23635.893430771917</v>
      </c>
      <c r="O85" s="92">
        <f>J85*(1+'Control Panel'!$C$45)</f>
        <v>40937073.805721872</v>
      </c>
      <c r="P85" s="92">
        <f>K85*(1+'Control Panel'!$C$45)</f>
        <v>40937073.805721872</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230413.62247393883</v>
      </c>
      <c r="S85" s="92">
        <f t="shared" si="26"/>
        <v>24344.970233695058</v>
      </c>
      <c r="T85" s="92">
        <f>O85*(1+'Control Panel'!$C$45)</f>
        <v>42165186.019893527</v>
      </c>
      <c r="U85" s="92">
        <f>P85*(1+'Control Panel'!$C$45)</f>
        <v>42165186.019893527</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237326.03149102398</v>
      </c>
      <c r="X85" s="92">
        <f t="shared" si="27"/>
        <v>25075.319683572889</v>
      </c>
      <c r="Y85" s="91">
        <f>T85*(1+'Control Panel'!$C$45)</f>
        <v>43430141.600490332</v>
      </c>
      <c r="Z85" s="91">
        <f>U85*(1+'Control Panel'!$C$45)</f>
        <v>43430141.600490332</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244445.8126046547</v>
      </c>
      <c r="AC85" s="93">
        <f t="shared" si="28"/>
        <v>25827.579442980059</v>
      </c>
      <c r="AD85" s="93">
        <f>Y85*(1+'Control Panel'!$C$45)</f>
        <v>44733045.848505042</v>
      </c>
      <c r="AE85" s="91">
        <f>Z85*(1+'Control Panel'!$C$45)</f>
        <v>44733045.848505042</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251779.18715169438</v>
      </c>
      <c r="AH85" s="91">
        <f t="shared" si="29"/>
        <v>26602.406995169498</v>
      </c>
      <c r="AI85" s="92">
        <f t="shared" si="30"/>
        <v>1062181.0300263253</v>
      </c>
      <c r="AJ85" s="92">
        <f t="shared" si="31"/>
        <v>1187667.1998125147</v>
      </c>
      <c r="AK85" s="92">
        <f t="shared" si="32"/>
        <v>125486.16978618945</v>
      </c>
    </row>
    <row r="86" spans="1:37" s="94" customFormat="1" ht="14" x14ac:dyDescent="0.3">
      <c r="A86" s="86" t="str">
        <f>'ESTIMATED Earned Revenue'!A87</f>
        <v>Grand Rapids, MI</v>
      </c>
      <c r="B86" s="86"/>
      <c r="C86" s="87">
        <f>'ESTIMATED Earned Revenue'!$I87*1.07925</f>
        <v>38652473.061989993</v>
      </c>
      <c r="D86" s="87">
        <f>'ESTIMATED Earned Revenue'!$L87*1.07925</f>
        <v>38652473.061989993</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217554.88509200365</v>
      </c>
      <c r="G86" s="89">
        <f t="shared" si="22"/>
        <v>5.0286608521077905E-3</v>
      </c>
      <c r="H86" s="90">
        <f t="shared" si="23"/>
        <v>5.6284855238911587E-3</v>
      </c>
      <c r="I86" s="91">
        <f t="shared" si="24"/>
        <v>23184.706968023645</v>
      </c>
      <c r="J86" s="91">
        <f>C86*(1+'Control Panel'!$C$45)</f>
        <v>39812047.253849693</v>
      </c>
      <c r="K86" s="91">
        <f>D86*(1+'Control Panel'!$C$45)</f>
        <v>39812047.253849693</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224081.53181366378</v>
      </c>
      <c r="N86" s="92">
        <f t="shared" si="25"/>
        <v>23880.248345964355</v>
      </c>
      <c r="O86" s="92">
        <f>J86*(1+'Control Panel'!$C$45)</f>
        <v>41006408.671465181</v>
      </c>
      <c r="P86" s="92">
        <f>K86*(1+'Control Panel'!$C$45)</f>
        <v>41006408.671465181</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230803.97776807367</v>
      </c>
      <c r="S86" s="92">
        <f t="shared" si="26"/>
        <v>24596.655796343286</v>
      </c>
      <c r="T86" s="92">
        <f>O86*(1+'Control Panel'!$C$45)</f>
        <v>42236600.931609139</v>
      </c>
      <c r="U86" s="92">
        <f>P86*(1+'Control Panel'!$C$45)</f>
        <v>42236600.931609139</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237728.0974439829</v>
      </c>
      <c r="X86" s="92">
        <f t="shared" si="27"/>
        <v>25334.555813100596</v>
      </c>
      <c r="Y86" s="91">
        <f>T86*(1+'Control Panel'!$C$45)</f>
        <v>43503698.959557414</v>
      </c>
      <c r="Z86" s="91">
        <f>U86*(1+'Control Panel'!$C$45)</f>
        <v>43503698.959557414</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244859.9405362024</v>
      </c>
      <c r="AC86" s="93">
        <f t="shared" si="28"/>
        <v>26094.592656393594</v>
      </c>
      <c r="AD86" s="93">
        <f>Y86*(1+'Control Panel'!$C$45)</f>
        <v>44808809.928344138</v>
      </c>
      <c r="AE86" s="91">
        <f>Z86*(1+'Control Panel'!$C$45)</f>
        <v>44808809.928344138</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252205.73892118846</v>
      </c>
      <c r="AH86" s="91">
        <f t="shared" si="29"/>
        <v>26877.430604985391</v>
      </c>
      <c r="AI86" s="92">
        <f t="shared" si="30"/>
        <v>1062895.8032663241</v>
      </c>
      <c r="AJ86" s="92">
        <f t="shared" si="31"/>
        <v>1189679.2864831113</v>
      </c>
      <c r="AK86" s="92">
        <f t="shared" si="32"/>
        <v>126783.48321678722</v>
      </c>
    </row>
    <row r="87" spans="1:37" s="94" customFormat="1" ht="14" x14ac:dyDescent="0.3">
      <c r="A87" s="86" t="str">
        <f>'ESTIMATED Earned Revenue'!A88</f>
        <v>Savannah, GA</v>
      </c>
      <c r="B87" s="86"/>
      <c r="C87" s="87">
        <f>'ESTIMATED Earned Revenue'!$I88*1.07925</f>
        <v>39959253.914250001</v>
      </c>
      <c r="D87" s="87">
        <f>'ESTIMATED Earned Revenue'!$L88*1.07925</f>
        <v>35105315.167500004</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197584.38614602503</v>
      </c>
      <c r="G87" s="89">
        <f t="shared" si="22"/>
        <v>4.9296150586598669E-3</v>
      </c>
      <c r="H87" s="90">
        <f t="shared" si="23"/>
        <v>5.6283324961841057E-3</v>
      </c>
      <c r="I87" s="91">
        <f t="shared" si="24"/>
        <v>600.64631752501009</v>
      </c>
      <c r="J87" s="91">
        <f>C87*(1+'Control Panel'!$C$45)</f>
        <v>41158031.531677499</v>
      </c>
      <c r="K87" s="91">
        <f>D87*(1+'Control Panel'!$C$45)</f>
        <v>36158474.622525007</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203511.91789930579</v>
      </c>
      <c r="N87" s="92">
        <f t="shared" si="25"/>
        <v>618.66587595076999</v>
      </c>
      <c r="O87" s="92">
        <f>J87*(1+'Control Panel'!$C$45)</f>
        <v>42392772.477627829</v>
      </c>
      <c r="P87" s="92">
        <f>K87*(1+'Control Panel'!$C$45)</f>
        <v>37243228.861200757</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209617.27543628495</v>
      </c>
      <c r="S87" s="92">
        <f t="shared" si="26"/>
        <v>637.22585222925409</v>
      </c>
      <c r="T87" s="92">
        <f>O87*(1+'Control Panel'!$C$45)</f>
        <v>43664555.651956663</v>
      </c>
      <c r="U87" s="92">
        <f>P87*(1+'Control Panel'!$C$45)</f>
        <v>38360525.727036782</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215905.79404224051</v>
      </c>
      <c r="X87" s="92">
        <f t="shared" si="27"/>
        <v>656.34297066312865</v>
      </c>
      <c r="Y87" s="91">
        <f>T87*(1+'Control Panel'!$C$45)</f>
        <v>44974492.321515366</v>
      </c>
      <c r="Z87" s="91">
        <f>U87*(1+'Control Panel'!$C$45)</f>
        <v>39511341.498847887</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222382.96803240775</v>
      </c>
      <c r="AC87" s="93">
        <f t="shared" si="28"/>
        <v>676.03342868303298</v>
      </c>
      <c r="AD87" s="93">
        <f>Y87*(1+'Control Panel'!$C$45)</f>
        <v>46323727.091160826</v>
      </c>
      <c r="AE87" s="91">
        <f>Z87*(1+'Control Panel'!$C$45)</f>
        <v>40696681.743813321</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229054.45724227995</v>
      </c>
      <c r="AH87" s="91">
        <f t="shared" si="29"/>
        <v>696.31460044352571</v>
      </c>
      <c r="AI87" s="92">
        <f t="shared" si="30"/>
        <v>1077187.8299245492</v>
      </c>
      <c r="AJ87" s="92">
        <f t="shared" si="31"/>
        <v>1080472.4126525191</v>
      </c>
      <c r="AK87" s="92">
        <f t="shared" si="32"/>
        <v>3284.5827279698569</v>
      </c>
    </row>
    <row r="88" spans="1:37" s="94" customFormat="1" ht="14" x14ac:dyDescent="0.3">
      <c r="A88" s="86" t="str">
        <f>'ESTIMATED Earned Revenue'!A89</f>
        <v>North Haven, CT</v>
      </c>
      <c r="B88" s="86"/>
      <c r="C88" s="95">
        <f>'ESTIMATED Earned Revenue'!$I89*1.07925</f>
        <v>40497765.128250003</v>
      </c>
      <c r="D88" s="95">
        <f>'ESTIMATED Earned Revenue'!$L89*1.07925</f>
        <v>40497765.128250003</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227943.87942504749</v>
      </c>
      <c r="G88" s="89">
        <f t="shared" si="22"/>
        <v>4.8906590679577743E-3</v>
      </c>
      <c r="H88" s="90">
        <f t="shared" si="23"/>
        <v>5.6285545314213106E-3</v>
      </c>
      <c r="I88" s="91">
        <f t="shared" si="24"/>
        <v>29883.117168547469</v>
      </c>
      <c r="J88" s="91">
        <f>C88*(1+'Control Panel'!$C$45)</f>
        <v>41712698.082097501</v>
      </c>
      <c r="K88" s="91">
        <f>D88*(1+'Control Panel'!$C$45)</f>
        <v>41712698.082097501</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234782.19597669892</v>
      </c>
      <c r="N88" s="92">
        <f t="shared" si="25"/>
        <v>30779.610852503887</v>
      </c>
      <c r="O88" s="92">
        <f>J88*(1+'Control Panel'!$C$45)</f>
        <v>42964079.024560429</v>
      </c>
      <c r="P88" s="92">
        <f>K88*(1+'Control Panel'!$C$45)</f>
        <v>42964079.024560429</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241825.6618559999</v>
      </c>
      <c r="S88" s="92">
        <f t="shared" si="26"/>
        <v>31702.999178079015</v>
      </c>
      <c r="T88" s="92">
        <f>O88*(1+'Control Panel'!$C$45)</f>
        <v>44253001.395297244</v>
      </c>
      <c r="U88" s="92">
        <f>P88*(1+'Control Panel'!$C$45)</f>
        <v>44253001.395297244</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249080.43205454689</v>
      </c>
      <c r="X88" s="92">
        <f t="shared" si="27"/>
        <v>32654.089496288361</v>
      </c>
      <c r="Y88" s="91">
        <f>T88*(1+'Control Panel'!$C$45)</f>
        <v>45580591.437156163</v>
      </c>
      <c r="Z88" s="91">
        <f>U88*(1+'Control Panel'!$C$45)</f>
        <v>45580591.437156163</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256552.84518508334</v>
      </c>
      <c r="AC88" s="93">
        <f t="shared" si="28"/>
        <v>33633.712350077025</v>
      </c>
      <c r="AD88" s="93">
        <f>Y88*(1+'Control Panel'!$C$45)</f>
        <v>46948009.180270851</v>
      </c>
      <c r="AE88" s="91">
        <f>Z88*(1+'Control Panel'!$C$45)</f>
        <v>46948009.180270851</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264249.43070953584</v>
      </c>
      <c r="AH88" s="91">
        <f t="shared" si="29"/>
        <v>34642.723889479355</v>
      </c>
      <c r="AI88" s="92">
        <f t="shared" si="30"/>
        <v>1083077.4300154373</v>
      </c>
      <c r="AJ88" s="92">
        <f t="shared" si="31"/>
        <v>1246490.5657818648</v>
      </c>
      <c r="AK88" s="92">
        <f t="shared" si="32"/>
        <v>163413.1357664275</v>
      </c>
    </row>
    <row r="89" spans="1:37" s="94" customFormat="1" ht="14" x14ac:dyDescent="0.3">
      <c r="A89" s="86" t="str">
        <f>'ESTIMATED Earned Revenue'!A90</f>
        <v>Oxnard, CA</v>
      </c>
      <c r="B89" s="86"/>
      <c r="C89" s="87">
        <f>'ESTIMATED Earned Revenue'!$I90*1.07925</f>
        <v>42588372.478687502</v>
      </c>
      <c r="D89" s="87">
        <f>'ESTIMATED Earned Revenue'!$L90*1.07925</f>
        <v>42588372.478687502</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239605.91700299998</v>
      </c>
      <c r="G89" s="89">
        <f t="shared" si="22"/>
        <v>4.7478589162144843E-3</v>
      </c>
      <c r="H89" s="90">
        <f t="shared" si="23"/>
        <v>5.6260876633148155E-3</v>
      </c>
      <c r="I89" s="91">
        <f t="shared" si="24"/>
        <v>37402.333002999978</v>
      </c>
      <c r="J89" s="91">
        <f>C89*(1+'Control Panel'!$C$45)</f>
        <v>43866023.653048128</v>
      </c>
      <c r="K89" s="91">
        <f>D89*(1+'Control Panel'!$C$45)</f>
        <v>43866023.653048128</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246794.09468198998</v>
      </c>
      <c r="N89" s="92">
        <f t="shared" si="25"/>
        <v>38524.40522198996</v>
      </c>
      <c r="O89" s="92">
        <f>J89*(1+'Control Panel'!$C$45)</f>
        <v>45182004.362639576</v>
      </c>
      <c r="P89" s="92">
        <f>K89*(1+'Control Panel'!$C$45)</f>
        <v>45182004.362639576</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254197.91752244969</v>
      </c>
      <c r="S89" s="92">
        <f t="shared" si="26"/>
        <v>39680.137378649641</v>
      </c>
      <c r="T89" s="92">
        <f>O89*(1+'Control Panel'!$C$45)</f>
        <v>46537464.493518762</v>
      </c>
      <c r="U89" s="92">
        <f>P89*(1+'Control Panel'!$C$45)</f>
        <v>46537464.493518762</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261823.85591304323</v>
      </c>
      <c r="X89" s="92">
        <f t="shared" si="27"/>
        <v>40870.542364929162</v>
      </c>
      <c r="Y89" s="91">
        <f>T89*(1+'Control Panel'!$C$45)</f>
        <v>47933588.428324327</v>
      </c>
      <c r="Z89" s="91">
        <f>U89*(1+'Control Panel'!$C$45)</f>
        <v>47933588.428324327</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269678.57192823454</v>
      </c>
      <c r="AC89" s="93">
        <f t="shared" si="28"/>
        <v>42096.658973677026</v>
      </c>
      <c r="AD89" s="93">
        <f>Y89*(1+'Control Panel'!$C$45)</f>
        <v>49371596.081174061</v>
      </c>
      <c r="AE89" s="91">
        <f>Z89*(1+'Control Panel'!$C$45)</f>
        <v>49371596.081174061</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277768.92942388158</v>
      </c>
      <c r="AH89" s="91">
        <f t="shared" si="29"/>
        <v>43359.559080687352</v>
      </c>
      <c r="AI89" s="92">
        <f t="shared" si="30"/>
        <v>1105732.0664496659</v>
      </c>
      <c r="AJ89" s="92">
        <f t="shared" si="31"/>
        <v>1310263.3694695989</v>
      </c>
      <c r="AK89" s="92">
        <f t="shared" si="32"/>
        <v>204531.30301993294</v>
      </c>
    </row>
    <row r="90" spans="1:37" s="94" customFormat="1" ht="14" x14ac:dyDescent="0.3">
      <c r="A90" s="86" t="str">
        <f>'ESTIMATED Earned Revenue'!A91</f>
        <v>Cincinnati, OH</v>
      </c>
      <c r="B90" s="86"/>
      <c r="C90" s="95">
        <f>'ESTIMATED Earned Revenue'!$I91*1.07925</f>
        <v>42845179.098825008</v>
      </c>
      <c r="D90" s="95">
        <f>'ESTIMATED Earned Revenue'!$L91*1.07925</f>
        <v>40098134.934075005</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225693.96143184227</v>
      </c>
      <c r="G90" s="89">
        <f t="shared" si="22"/>
        <v>4.7194010680549417E-3</v>
      </c>
      <c r="H90" s="90">
        <f t="shared" si="23"/>
        <v>5.6285401254423367E-3</v>
      </c>
      <c r="I90" s="91">
        <f t="shared" si="24"/>
        <v>23490.377431842266</v>
      </c>
      <c r="J90" s="91">
        <f>C90*(1+'Control Panel'!$C$45)</f>
        <v>44130534.471789762</v>
      </c>
      <c r="K90" s="91">
        <f>D90*(1+'Control Panel'!$C$45)</f>
        <v>41301078.982097253</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232464.78044369753</v>
      </c>
      <c r="N90" s="92">
        <f t="shared" si="25"/>
        <v>24195.090983697504</v>
      </c>
      <c r="O90" s="92">
        <f>J90*(1+'Control Panel'!$C$45)</f>
        <v>45454450.505943455</v>
      </c>
      <c r="P90" s="92">
        <f>K90*(1+'Control Panel'!$C$45)</f>
        <v>42540111.351560175</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239438.72385700847</v>
      </c>
      <c r="S90" s="92">
        <f t="shared" si="26"/>
        <v>24920.943713208428</v>
      </c>
      <c r="T90" s="92">
        <f>O90*(1+'Control Panel'!$C$45)</f>
        <v>46818084.021121763</v>
      </c>
      <c r="U90" s="92">
        <f>P90*(1+'Control Panel'!$C$45)</f>
        <v>43816314.692106985</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246621.88591558574</v>
      </c>
      <c r="X90" s="92">
        <f t="shared" si="27"/>
        <v>25668.572367471672</v>
      </c>
      <c r="Y90" s="91">
        <f>T90*(1+'Control Panel'!$C$45)</f>
        <v>48222626.541755415</v>
      </c>
      <c r="Z90" s="91">
        <f>U90*(1+'Control Panel'!$C$45)</f>
        <v>45130804.132870197</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254020.54266195337</v>
      </c>
      <c r="AC90" s="93">
        <f t="shared" si="28"/>
        <v>26438.629707395856</v>
      </c>
      <c r="AD90" s="93">
        <f>Y90*(1+'Control Panel'!$C$45)</f>
        <v>49669305.338008076</v>
      </c>
      <c r="AE90" s="91">
        <f>Z90*(1+'Control Panel'!$C$45)</f>
        <v>46484728.256856307</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261641.15911071197</v>
      </c>
      <c r="AH90" s="91">
        <f t="shared" si="29"/>
        <v>27231.788767517748</v>
      </c>
      <c r="AI90" s="92">
        <f t="shared" si="30"/>
        <v>1105732.0664496659</v>
      </c>
      <c r="AJ90" s="92">
        <f t="shared" si="31"/>
        <v>1234187.091988957</v>
      </c>
      <c r="AK90" s="92">
        <f t="shared" si="32"/>
        <v>128455.02553929109</v>
      </c>
    </row>
    <row r="91" spans="1:37" s="94" customFormat="1" ht="14" x14ac:dyDescent="0.3">
      <c r="A91" s="86" t="str">
        <f>'ESTIMATED Earned Revenue'!A92</f>
        <v>Iowa City, IA</v>
      </c>
      <c r="B91" s="86"/>
      <c r="C91" s="87">
        <f>'ESTIMATED Earned Revenue'!$I92*1.07925</f>
        <v>43923256.634002507</v>
      </c>
      <c r="D91" s="87">
        <f>'ESTIMATED Earned Revenue'!$L92*1.07925</f>
        <v>43008274.959502503</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239605.91700299998</v>
      </c>
      <c r="G91" s="89">
        <f t="shared" si="22"/>
        <v>4.6035653887163555E-3</v>
      </c>
      <c r="H91" s="90">
        <f t="shared" si="23"/>
        <v>5.5711585091152331E-3</v>
      </c>
      <c r="I91" s="91">
        <f t="shared" si="24"/>
        <v>37402.333002999978</v>
      </c>
      <c r="J91" s="91">
        <f>C91*(1+'Control Panel'!$C$45)</f>
        <v>45240954.33302258</v>
      </c>
      <c r="K91" s="91">
        <f>D91*(1+'Control Panel'!$C$45)</f>
        <v>44298523.208287582</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246794.09468198998</v>
      </c>
      <c r="N91" s="92">
        <f t="shared" si="25"/>
        <v>38524.40522198996</v>
      </c>
      <c r="O91" s="92">
        <f>J91*(1+'Control Panel'!$C$45)</f>
        <v>46598182.963013262</v>
      </c>
      <c r="P91" s="92">
        <f>K91*(1+'Control Panel'!$C$45)</f>
        <v>45627478.90453621</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254197.91752244969</v>
      </c>
      <c r="S91" s="92">
        <f t="shared" si="26"/>
        <v>39680.137378649641</v>
      </c>
      <c r="T91" s="92">
        <f>O91*(1+'Control Panel'!$C$45)</f>
        <v>47996128.451903664</v>
      </c>
      <c r="U91" s="92">
        <f>P91*(1+'Control Panel'!$C$45)</f>
        <v>46996303.271672301</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261823.85591304323</v>
      </c>
      <c r="X91" s="92">
        <f t="shared" si="27"/>
        <v>40870.542364929162</v>
      </c>
      <c r="Y91" s="91">
        <f>T91*(1+'Control Panel'!$C$45)</f>
        <v>49436012.305460773</v>
      </c>
      <c r="Z91" s="91">
        <f>U91*(1+'Control Panel'!$C$45)</f>
        <v>48406192.369822472</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269678.57192823454</v>
      </c>
      <c r="AC91" s="93">
        <f t="shared" si="28"/>
        <v>42096.658973677026</v>
      </c>
      <c r="AD91" s="93">
        <f>Y91*(1+'Control Panel'!$C$45)</f>
        <v>50919092.6746246</v>
      </c>
      <c r="AE91" s="91">
        <f>Z91*(1+'Control Panel'!$C$45)</f>
        <v>49858378.140917145</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277768.92942388158</v>
      </c>
      <c r="AH91" s="91">
        <f t="shared" si="29"/>
        <v>43359.559080687352</v>
      </c>
      <c r="AI91" s="92">
        <f t="shared" si="30"/>
        <v>1105732.0664496659</v>
      </c>
      <c r="AJ91" s="92">
        <f t="shared" si="31"/>
        <v>1310263.3694695989</v>
      </c>
      <c r="AK91" s="92">
        <f t="shared" si="32"/>
        <v>204531.30301993294</v>
      </c>
    </row>
    <row r="92" spans="1:37" s="94" customFormat="1" ht="14" x14ac:dyDescent="0.3">
      <c r="A92" s="86" t="str">
        <f>'ESTIMATED Earned Revenue'!A93</f>
        <v>Tallahassee, FL</v>
      </c>
      <c r="B92" s="86"/>
      <c r="C92" s="87">
        <f>'ESTIMATED Earned Revenue'!$I93*1.07925</f>
        <v>44355585.178409994</v>
      </c>
      <c r="D92" s="87">
        <f>'ESTIMATED Earned Revenue'!$L93*1.07925</f>
        <v>44355585.178409994</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239605.91700299998</v>
      </c>
      <c r="G92" s="89">
        <f t="shared" si="22"/>
        <v>4.5586949915480375E-3</v>
      </c>
      <c r="H92" s="90">
        <f t="shared" si="23"/>
        <v>5.4019333988998474E-3</v>
      </c>
      <c r="I92" s="91">
        <f t="shared" si="24"/>
        <v>37402.333002999978</v>
      </c>
      <c r="J92" s="91">
        <f>C92*(1+'Control Panel'!$C$45)</f>
        <v>45686252.733762294</v>
      </c>
      <c r="K92" s="91">
        <f>D92*(1+'Control Panel'!$C$45)</f>
        <v>45686252.733762294</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246794.09468198998</v>
      </c>
      <c r="N92" s="92">
        <f t="shared" si="25"/>
        <v>38524.40522198996</v>
      </c>
      <c r="O92" s="92">
        <f>J92*(1+'Control Panel'!$C$45)</f>
        <v>47056840.315775163</v>
      </c>
      <c r="P92" s="92">
        <f>K92*(1+'Control Panel'!$C$45)</f>
        <v>47056840.315775163</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254197.91752244969</v>
      </c>
      <c r="S92" s="92">
        <f t="shared" si="26"/>
        <v>39680.137378649641</v>
      </c>
      <c r="T92" s="92">
        <f>O92*(1+'Control Panel'!$C$45)</f>
        <v>48468545.525248423</v>
      </c>
      <c r="U92" s="92">
        <f>P92*(1+'Control Panel'!$C$45)</f>
        <v>48468545.525248423</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261823.85591304323</v>
      </c>
      <c r="X92" s="92">
        <f t="shared" si="27"/>
        <v>40870.542364929162</v>
      </c>
      <c r="Y92" s="91">
        <f>T92*(1+'Control Panel'!$C$45)</f>
        <v>49922601.891005874</v>
      </c>
      <c r="Z92" s="91">
        <f>U92*(1+'Control Panel'!$C$45)</f>
        <v>49922601.891005874</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269678.57192823454</v>
      </c>
      <c r="AC92" s="93">
        <f t="shared" si="28"/>
        <v>42096.658973677026</v>
      </c>
      <c r="AD92" s="93">
        <f>Y92*(1+'Control Panel'!$C$45)</f>
        <v>51420279.947736055</v>
      </c>
      <c r="AE92" s="91">
        <f>Z92*(1+'Control Panel'!$C$45)</f>
        <v>51420279.947736055</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277768.92942388158</v>
      </c>
      <c r="AH92" s="91">
        <f t="shared" si="29"/>
        <v>43359.559080687352</v>
      </c>
      <c r="AI92" s="92">
        <f t="shared" si="30"/>
        <v>1105732.0664496659</v>
      </c>
      <c r="AJ92" s="92">
        <f t="shared" si="31"/>
        <v>1310263.3694695989</v>
      </c>
      <c r="AK92" s="92">
        <f t="shared" si="32"/>
        <v>204531.30301993294</v>
      </c>
    </row>
    <row r="93" spans="1:37" s="94" customFormat="1" ht="14" x14ac:dyDescent="0.3">
      <c r="A93" s="86" t="str">
        <f>'ESTIMATED Earned Revenue'!A94</f>
        <v>Tucson, AZ</v>
      </c>
      <c r="B93" s="86"/>
      <c r="C93" s="87">
        <f>'ESTIMATED Earned Revenue'!$I94*1.07925</f>
        <v>44594507.471250005</v>
      </c>
      <c r="D93" s="87">
        <f>'ESTIMATED Earned Revenue'!$L94*1.07925</f>
        <v>44594507.471250005</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239605.91700299998</v>
      </c>
      <c r="G93" s="89">
        <f t="shared" si="22"/>
        <v>4.5342710451586506E-3</v>
      </c>
      <c r="H93" s="90">
        <f t="shared" si="23"/>
        <v>5.3729916662376741E-3</v>
      </c>
      <c r="I93" s="91">
        <f t="shared" si="24"/>
        <v>37402.333002999978</v>
      </c>
      <c r="J93" s="91">
        <f>C93*(1+'Control Panel'!$C$45)</f>
        <v>45932342.695387505</v>
      </c>
      <c r="K93" s="91">
        <f>D93*(1+'Control Panel'!$C$45)</f>
        <v>45932342.695387505</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246794.09468198998</v>
      </c>
      <c r="N93" s="92">
        <f t="shared" si="25"/>
        <v>38524.40522198996</v>
      </c>
      <c r="O93" s="92">
        <f>J93*(1+'Control Panel'!$C$45)</f>
        <v>47310312.976249129</v>
      </c>
      <c r="P93" s="92">
        <f>K93*(1+'Control Panel'!$C$45)</f>
        <v>47310312.976249129</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254197.91752244969</v>
      </c>
      <c r="S93" s="92">
        <f t="shared" si="26"/>
        <v>39680.137378649641</v>
      </c>
      <c r="T93" s="92">
        <f>O93*(1+'Control Panel'!$C$45)</f>
        <v>48729622.3655366</v>
      </c>
      <c r="U93" s="92">
        <f>P93*(1+'Control Panel'!$C$45)</f>
        <v>48729622.3655366</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261823.85591304323</v>
      </c>
      <c r="X93" s="92">
        <f t="shared" si="27"/>
        <v>40870.542364929162</v>
      </c>
      <c r="Y93" s="91">
        <f>T93*(1+'Control Panel'!$C$45)</f>
        <v>50191511.036502697</v>
      </c>
      <c r="Z93" s="91">
        <f>U93*(1+'Control Panel'!$C$45)</f>
        <v>50191511.036502697</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269678.57192823454</v>
      </c>
      <c r="AC93" s="93">
        <f t="shared" si="28"/>
        <v>42096.658973677026</v>
      </c>
      <c r="AD93" s="93">
        <f>Y93*(1+'Control Panel'!$C$45)</f>
        <v>51697256.367597781</v>
      </c>
      <c r="AE93" s="91">
        <f>Z93*(1+'Control Panel'!$C$45)</f>
        <v>51697256.367597781</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277768.92942388158</v>
      </c>
      <c r="AH93" s="91">
        <f t="shared" si="29"/>
        <v>43359.559080687352</v>
      </c>
      <c r="AI93" s="92">
        <f t="shared" si="30"/>
        <v>1105732.0664496659</v>
      </c>
      <c r="AJ93" s="92">
        <f t="shared" si="31"/>
        <v>1310263.3694695989</v>
      </c>
      <c r="AK93" s="92">
        <f t="shared" si="32"/>
        <v>204531.30301993294</v>
      </c>
    </row>
    <row r="94" spans="1:37" s="94" customFormat="1" ht="14" x14ac:dyDescent="0.3">
      <c r="A94" s="86" t="str">
        <f>'ESTIMATED Earned Revenue'!A95</f>
        <v>Detroit, MI</v>
      </c>
      <c r="B94" s="86"/>
      <c r="C94" s="87">
        <f>'ESTIMATED Earned Revenue'!$I95*1.07925</f>
        <v>45346538.5845</v>
      </c>
      <c r="D94" s="87">
        <f>'ESTIMATED Earned Revenue'!$L95*1.07925</f>
        <v>31048424.13075</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174744.08960912249</v>
      </c>
      <c r="G94" s="89">
        <f t="shared" si="22"/>
        <v>4.4590742824440329E-3</v>
      </c>
      <c r="H94" s="90">
        <f t="shared" si="23"/>
        <v>5.6281146145532703E-3</v>
      </c>
      <c r="I94" s="91">
        <f t="shared" si="24"/>
        <v>-27459.494390877517</v>
      </c>
      <c r="J94" s="91">
        <f>C94*(1+'Control Panel'!$C$45)</f>
        <v>46706934.742035002</v>
      </c>
      <c r="K94" s="91">
        <f>D94*(1+'Control Panel'!$C$45)</f>
        <v>31979876.854672503</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179986.4124662962</v>
      </c>
      <c r="N94" s="92">
        <f t="shared" si="25"/>
        <v>-28283.276993703825</v>
      </c>
      <c r="O94" s="92">
        <f>J94*(1+'Control Panel'!$C$45)</f>
        <v>48108142.784296051</v>
      </c>
      <c r="P94" s="92">
        <f>K94*(1+'Control Panel'!$C$45)</f>
        <v>32939273.160312679</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185386.00484028508</v>
      </c>
      <c r="S94" s="92">
        <f t="shared" si="26"/>
        <v>-29131.775303514965</v>
      </c>
      <c r="T94" s="92">
        <f>O94*(1+'Control Panel'!$C$45)</f>
        <v>49551387.06782493</v>
      </c>
      <c r="U94" s="92">
        <f>P94*(1+'Control Panel'!$C$45)</f>
        <v>33927451.35512206</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190947.58532836061</v>
      </c>
      <c r="X94" s="92">
        <f t="shared" si="27"/>
        <v>-30005.728219753451</v>
      </c>
      <c r="Y94" s="91">
        <f>T94*(1+'Control Panel'!$C$45)</f>
        <v>51037928.679859675</v>
      </c>
      <c r="Z94" s="91">
        <f>U94*(1+'Control Panel'!$C$45)</f>
        <v>34945274.89577572</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196676.01305711147</v>
      </c>
      <c r="AC94" s="93">
        <f t="shared" si="28"/>
        <v>-30905.899897446041</v>
      </c>
      <c r="AD94" s="93">
        <f>Y94*(1+'Control Panel'!$C$45)</f>
        <v>52569066.540255465</v>
      </c>
      <c r="AE94" s="91">
        <f>Z94*(1+'Control Panel'!$C$45)</f>
        <v>35993633.142648995</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202576.29361772482</v>
      </c>
      <c r="AH94" s="91">
        <f t="shared" si="29"/>
        <v>-31833.076725469407</v>
      </c>
      <c r="AI94" s="92">
        <f t="shared" si="30"/>
        <v>1105732.0664496659</v>
      </c>
      <c r="AJ94" s="92">
        <f t="shared" si="31"/>
        <v>955572.30930977815</v>
      </c>
      <c r="AK94" s="92">
        <f t="shared" si="32"/>
        <v>-150159.75713988778</v>
      </c>
    </row>
    <row r="95" spans="1:37" s="94" customFormat="1" ht="14" x14ac:dyDescent="0.3">
      <c r="A95" s="86" t="str">
        <f>'ESTIMATED Earned Revenue'!A96</f>
        <v>Canton, OH</v>
      </c>
      <c r="B95" s="86"/>
      <c r="C95" s="87">
        <f>'ESTIMATED Earned Revenue'!$I96*1.07925</f>
        <v>45878053.020750001</v>
      </c>
      <c r="D95" s="87">
        <f>'ESTIMATED Earned Revenue'!$L96*1.07925</f>
        <v>45782277.138000004</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239605.91700299998</v>
      </c>
      <c r="G95" s="89">
        <f t="shared" si="22"/>
        <v>4.4074142359211742E-3</v>
      </c>
      <c r="H95" s="90">
        <f t="shared" si="23"/>
        <v>5.2335954430742663E-3</v>
      </c>
      <c r="I95" s="91">
        <f t="shared" si="24"/>
        <v>37402.333002999978</v>
      </c>
      <c r="J95" s="91">
        <f>C95*(1+'Control Panel'!$C$45)</f>
        <v>47254394.611372501</v>
      </c>
      <c r="K95" s="91">
        <f>D95*(1+'Control Panel'!$C$45)</f>
        <v>47155745.452140003</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246794.09468198998</v>
      </c>
      <c r="N95" s="92">
        <f t="shared" si="25"/>
        <v>38524.40522198996</v>
      </c>
      <c r="O95" s="92">
        <f>J95*(1+'Control Panel'!$C$45)</f>
        <v>48672026.449713677</v>
      </c>
      <c r="P95" s="92">
        <f>K95*(1+'Control Panel'!$C$45)</f>
        <v>48570417.815704204</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254197.91752244969</v>
      </c>
      <c r="S95" s="92">
        <f t="shared" si="26"/>
        <v>39680.137378649641</v>
      </c>
      <c r="T95" s="92">
        <f>O95*(1+'Control Panel'!$C$45)</f>
        <v>50132187.243205085</v>
      </c>
      <c r="U95" s="92">
        <f>P95*(1+'Control Panel'!$C$45)</f>
        <v>50027530.350175329</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261823.85591304323</v>
      </c>
      <c r="X95" s="92">
        <f t="shared" si="27"/>
        <v>40870.542364929162</v>
      </c>
      <c r="Y95" s="91">
        <f>T95*(1+'Control Panel'!$C$45)</f>
        <v>51636152.860501237</v>
      </c>
      <c r="Z95" s="91">
        <f>U95*(1+'Control Panel'!$C$45)</f>
        <v>51528356.260680586</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269678.57192823454</v>
      </c>
      <c r="AC95" s="93">
        <f t="shared" si="28"/>
        <v>42096.658973677026</v>
      </c>
      <c r="AD95" s="93">
        <f>Y95*(1+'Control Panel'!$C$45)</f>
        <v>53185237.446316272</v>
      </c>
      <c r="AE95" s="91">
        <f>Z95*(1+'Control Panel'!$C$45)</f>
        <v>53074206.948501006</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277768.92942388158</v>
      </c>
      <c r="AH95" s="91">
        <f t="shared" si="29"/>
        <v>43359.559080687352</v>
      </c>
      <c r="AI95" s="92">
        <f t="shared" si="30"/>
        <v>1105732.0664496659</v>
      </c>
      <c r="AJ95" s="92">
        <f t="shared" si="31"/>
        <v>1310263.3694695989</v>
      </c>
      <c r="AK95" s="92">
        <f t="shared" si="32"/>
        <v>204531.30301993294</v>
      </c>
    </row>
    <row r="96" spans="1:37" s="94" customFormat="1" ht="14" x14ac:dyDescent="0.3">
      <c r="A96" s="86" t="str">
        <f>'ESTIMATED Earned Revenue'!A97</f>
        <v>Salinas, CA</v>
      </c>
      <c r="B96" s="86"/>
      <c r="C96" s="87">
        <f>'ESTIMATED Earned Revenue'!$I97*1.07925</f>
        <v>45936532.451812498</v>
      </c>
      <c r="D96" s="87">
        <f>'ESTIMATED Earned Revenue'!$L97*1.07925</f>
        <v>45936532.451812498</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239605.91700299998</v>
      </c>
      <c r="G96" s="89">
        <f t="shared" si="22"/>
        <v>4.4018033840954778E-3</v>
      </c>
      <c r="H96" s="90">
        <f t="shared" si="23"/>
        <v>5.2160209796929492E-3</v>
      </c>
      <c r="I96" s="91">
        <f t="shared" si="24"/>
        <v>37402.333002999978</v>
      </c>
      <c r="J96" s="91">
        <f>C96*(1+'Control Panel'!$C$45)</f>
        <v>47314628.425366871</v>
      </c>
      <c r="K96" s="91">
        <f>D96*(1+'Control Panel'!$C$45)</f>
        <v>47314628.425366871</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246794.09468198998</v>
      </c>
      <c r="N96" s="92">
        <f t="shared" si="25"/>
        <v>38524.40522198996</v>
      </c>
      <c r="O96" s="92">
        <f>J96*(1+'Control Panel'!$C$45)</f>
        <v>48734067.278127879</v>
      </c>
      <c r="P96" s="92">
        <f>K96*(1+'Control Panel'!$C$45)</f>
        <v>48734067.278127879</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254197.91752244969</v>
      </c>
      <c r="S96" s="92">
        <f t="shared" si="26"/>
        <v>39680.137378649641</v>
      </c>
      <c r="T96" s="92">
        <f>O96*(1+'Control Panel'!$C$45)</f>
        <v>50196089.296471715</v>
      </c>
      <c r="U96" s="92">
        <f>P96*(1+'Control Panel'!$C$45)</f>
        <v>50196089.296471715</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261823.85591304323</v>
      </c>
      <c r="X96" s="92">
        <f t="shared" si="27"/>
        <v>40870.542364929162</v>
      </c>
      <c r="Y96" s="91">
        <f>T96*(1+'Control Panel'!$C$45)</f>
        <v>51701971.97536587</v>
      </c>
      <c r="Z96" s="91">
        <f>U96*(1+'Control Panel'!$C$45)</f>
        <v>51701971.97536587</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269678.57192823454</v>
      </c>
      <c r="AC96" s="93">
        <f t="shared" si="28"/>
        <v>42096.658973677026</v>
      </c>
      <c r="AD96" s="93">
        <f>Y96*(1+'Control Panel'!$C$45)</f>
        <v>53253031.13462685</v>
      </c>
      <c r="AE96" s="91">
        <f>Z96*(1+'Control Panel'!$C$45)</f>
        <v>53253031.13462685</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277768.92942388158</v>
      </c>
      <c r="AH96" s="91">
        <f t="shared" si="29"/>
        <v>43359.559080687352</v>
      </c>
      <c r="AI96" s="92">
        <f t="shared" si="30"/>
        <v>1105732.0664496659</v>
      </c>
      <c r="AJ96" s="92">
        <f t="shared" si="31"/>
        <v>1310263.3694695989</v>
      </c>
      <c r="AK96" s="92">
        <f t="shared" si="32"/>
        <v>204531.30301993294</v>
      </c>
    </row>
    <row r="97" spans="1:80" s="94" customFormat="1" ht="14" x14ac:dyDescent="0.3">
      <c r="A97" s="86" t="str">
        <f>'ESTIMATED Earned Revenue'!A98</f>
        <v>Durham, NC</v>
      </c>
      <c r="B97" s="86"/>
      <c r="C97" s="87">
        <f>'ESTIMATED Earned Revenue'!$I98*1.07925</f>
        <v>46897833.680002503</v>
      </c>
      <c r="D97" s="87">
        <f>'ESTIMATED Earned Revenue'!$L98*1.07925</f>
        <v>46897833.680002503</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239605.91700299998</v>
      </c>
      <c r="G97" s="89">
        <f t="shared" si="22"/>
        <v>4.3115762101015925E-3</v>
      </c>
      <c r="H97" s="90">
        <f t="shared" si="23"/>
        <v>5.1091041568764248E-3</v>
      </c>
      <c r="I97" s="91">
        <f t="shared" si="24"/>
        <v>37402.333002999978</v>
      </c>
      <c r="J97" s="91">
        <f>C97*(1+'Control Panel'!$C$45)</f>
        <v>48304768.690402582</v>
      </c>
      <c r="K97" s="91">
        <f>D97*(1+'Control Panel'!$C$45)</f>
        <v>48304768.690402582</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246794.09468198998</v>
      </c>
      <c r="N97" s="92">
        <f t="shared" si="25"/>
        <v>38524.40522198996</v>
      </c>
      <c r="O97" s="92">
        <f>J97*(1+'Control Panel'!$C$45)</f>
        <v>49753911.751114659</v>
      </c>
      <c r="P97" s="92">
        <f>K97*(1+'Control Panel'!$C$45)</f>
        <v>49753911.751114659</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254197.91752244969</v>
      </c>
      <c r="S97" s="92">
        <f t="shared" si="26"/>
        <v>39680.137378649641</v>
      </c>
      <c r="T97" s="92">
        <f>O97*(1+'Control Panel'!$C$45)</f>
        <v>51246529.103648104</v>
      </c>
      <c r="U97" s="92">
        <f>P97*(1+'Control Panel'!$C$45)</f>
        <v>51246529.103648104</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261823.85591304323</v>
      </c>
      <c r="X97" s="92">
        <f t="shared" si="27"/>
        <v>40870.542364929162</v>
      </c>
      <c r="Y97" s="91">
        <f>T97*(1+'Control Panel'!$C$45)</f>
        <v>52783924.976757549</v>
      </c>
      <c r="Z97" s="91">
        <f>U97*(1+'Control Panel'!$C$45)</f>
        <v>52783924.976757549</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269678.57192823454</v>
      </c>
      <c r="AC97" s="93">
        <f t="shared" si="28"/>
        <v>42096.658973677026</v>
      </c>
      <c r="AD97" s="93">
        <f>Y97*(1+'Control Panel'!$C$45)</f>
        <v>54367442.726060279</v>
      </c>
      <c r="AE97" s="91">
        <f>Z97*(1+'Control Panel'!$C$45)</f>
        <v>54367442.726060279</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277768.92942388158</v>
      </c>
      <c r="AH97" s="91">
        <f t="shared" si="29"/>
        <v>43359.559080687352</v>
      </c>
      <c r="AI97" s="92">
        <f t="shared" si="30"/>
        <v>1105732.0664496659</v>
      </c>
      <c r="AJ97" s="92">
        <f t="shared" si="31"/>
        <v>1310263.3694695989</v>
      </c>
      <c r="AK97" s="92">
        <f t="shared" si="32"/>
        <v>204531.30301993294</v>
      </c>
    </row>
    <row r="98" spans="1:80" s="94" customFormat="1" ht="14" x14ac:dyDescent="0.3">
      <c r="A98" s="86" t="str">
        <f>'ESTIMATED Earned Revenue'!A99</f>
        <v>Oklahoma City, OK</v>
      </c>
      <c r="B98" s="86"/>
      <c r="C98" s="87">
        <f>'ESTIMATED Earned Revenue'!$I99*1.07925</f>
        <v>47310780.718342498</v>
      </c>
      <c r="D98" s="87">
        <f>'ESTIMATED Earned Revenue'!$L99*1.07925</f>
        <v>47310780.718342498</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239605.91700299998</v>
      </c>
      <c r="G98" s="89">
        <f t="shared" si="22"/>
        <v>4.2739430829473761E-3</v>
      </c>
      <c r="H98" s="90">
        <f t="shared" si="23"/>
        <v>5.0645098931987025E-3</v>
      </c>
      <c r="I98" s="91">
        <f t="shared" si="24"/>
        <v>37402.333002999978</v>
      </c>
      <c r="J98" s="91">
        <f>C98*(1+'Control Panel'!$C$45)</f>
        <v>48730104.139892772</v>
      </c>
      <c r="K98" s="91">
        <f>D98*(1+'Control Panel'!$C$45)</f>
        <v>48730104.139892772</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246794.09468198998</v>
      </c>
      <c r="N98" s="92">
        <f t="shared" si="25"/>
        <v>38524.40522198996</v>
      </c>
      <c r="O98" s="92">
        <f>J98*(1+'Control Panel'!$C$45)</f>
        <v>50192007.264089555</v>
      </c>
      <c r="P98" s="92">
        <f>K98*(1+'Control Panel'!$C$45)</f>
        <v>50192007.264089555</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254197.91752244969</v>
      </c>
      <c r="S98" s="92">
        <f t="shared" si="26"/>
        <v>39680.137378649641</v>
      </c>
      <c r="T98" s="92">
        <f>O98*(1+'Control Panel'!$C$45)</f>
        <v>51697767.482012242</v>
      </c>
      <c r="U98" s="92">
        <f>P98*(1+'Control Panel'!$C$45)</f>
        <v>51697767.482012242</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261823.85591304323</v>
      </c>
      <c r="X98" s="92">
        <f t="shared" si="27"/>
        <v>40870.542364929162</v>
      </c>
      <c r="Y98" s="91">
        <f>T98*(1+'Control Panel'!$C$45)</f>
        <v>53248700.50647261</v>
      </c>
      <c r="Z98" s="91">
        <f>U98*(1+'Control Panel'!$C$45)</f>
        <v>53248700.50647261</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269678.57192823454</v>
      </c>
      <c r="AC98" s="93">
        <f t="shared" si="28"/>
        <v>42096.658973677026</v>
      </c>
      <c r="AD98" s="93">
        <f>Y98*(1+'Control Panel'!$C$45)</f>
        <v>54846161.521666788</v>
      </c>
      <c r="AE98" s="91">
        <f>Z98*(1+'Control Panel'!$C$45)</f>
        <v>54846161.521666788</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277768.92942388158</v>
      </c>
      <c r="AH98" s="91">
        <f t="shared" si="29"/>
        <v>43359.559080687352</v>
      </c>
      <c r="AI98" s="92">
        <f t="shared" si="30"/>
        <v>1105732.0664496659</v>
      </c>
      <c r="AJ98" s="92">
        <f t="shared" si="31"/>
        <v>1310263.3694695989</v>
      </c>
      <c r="AK98" s="92">
        <f t="shared" si="32"/>
        <v>204531.30301993294</v>
      </c>
    </row>
    <row r="99" spans="1:80" s="94" customFormat="1" ht="14" x14ac:dyDescent="0.3">
      <c r="A99" s="86" t="str">
        <f>'ESTIMATED Earned Revenue'!A100</f>
        <v>New Orleans, LA</v>
      </c>
      <c r="B99" s="86"/>
      <c r="C99" s="95">
        <f>'ESTIMATED Earned Revenue'!$I100*1.07925</f>
        <v>48347033.819250003</v>
      </c>
      <c r="D99" s="95">
        <f>'ESTIMATED Earned Revenue'!$L100*1.07925</f>
        <v>48347033.819250003</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239605.91700299998</v>
      </c>
      <c r="G99" s="89">
        <f t="shared" ref="G99:G130" si="33">E99/$C99</f>
        <v>4.1823369093532681E-3</v>
      </c>
      <c r="H99" s="90">
        <f t="shared" ref="H99:H130" si="34">F99/$D99</f>
        <v>4.9559589922060074E-3</v>
      </c>
      <c r="I99" s="91">
        <f t="shared" ref="I99:I130" si="35">F99-E99</f>
        <v>37402.333002999978</v>
      </c>
      <c r="J99" s="91">
        <f>C99*(1+'Control Panel'!$C$45)</f>
        <v>49797444.833827503</v>
      </c>
      <c r="K99" s="91">
        <f>D99*(1+'Control Panel'!$C$45)</f>
        <v>49797444.833827503</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246794.09468198998</v>
      </c>
      <c r="N99" s="92">
        <f t="shared" ref="N99:N130" si="36">M99-L99</f>
        <v>38524.40522198996</v>
      </c>
      <c r="O99" s="92">
        <f>J99*(1+'Control Panel'!$C$45)</f>
        <v>51291368.178842328</v>
      </c>
      <c r="P99" s="92">
        <f>K99*(1+'Control Panel'!$C$45)</f>
        <v>51291368.178842328</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254197.91752244969</v>
      </c>
      <c r="S99" s="92">
        <f t="shared" ref="S99:S130" si="37">R99-Q99</f>
        <v>39680.137378649641</v>
      </c>
      <c r="T99" s="92">
        <f>O99*(1+'Control Panel'!$C$45)</f>
        <v>52830109.224207602</v>
      </c>
      <c r="U99" s="92">
        <f>P99*(1+'Control Panel'!$C$45)</f>
        <v>52830109.224207602</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261823.85591304323</v>
      </c>
      <c r="X99" s="92">
        <f t="shared" ref="X99:X130" si="38">W99-V99</f>
        <v>40870.542364929162</v>
      </c>
      <c r="Y99" s="91">
        <f>T99*(1+'Control Panel'!$C$45)</f>
        <v>54415012.500933833</v>
      </c>
      <c r="Z99" s="91">
        <f>U99*(1+'Control Panel'!$C$45)</f>
        <v>54415012.500933833</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269678.57192823454</v>
      </c>
      <c r="AC99" s="93">
        <f t="shared" ref="AC99:AC130" si="39">AB99-AA99</f>
        <v>42096.658973677026</v>
      </c>
      <c r="AD99" s="93">
        <f>Y99*(1+'Control Panel'!$C$45)</f>
        <v>56047462.875961848</v>
      </c>
      <c r="AE99" s="91">
        <f>Z99*(1+'Control Panel'!$C$45)</f>
        <v>56047462.875961848</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277768.92942388158</v>
      </c>
      <c r="AH99" s="91">
        <f t="shared" ref="AH99:AH130" si="40">AG99-AF99</f>
        <v>43359.559080687352</v>
      </c>
      <c r="AI99" s="92">
        <f t="shared" ref="AI99:AI130" si="41">L99+Q99+V99+AA99+AF99</f>
        <v>1105732.0664496659</v>
      </c>
      <c r="AJ99" s="92">
        <f t="shared" ref="AJ99:AJ130" si="42">M99+R99+W99+AB99+AG99</f>
        <v>1310263.3694695989</v>
      </c>
      <c r="AK99" s="92">
        <f t="shared" ref="AK99:AK130" si="43">AJ99-AI99</f>
        <v>204531.30301993294</v>
      </c>
    </row>
    <row r="100" spans="1:80" s="94" customFormat="1" ht="14" x14ac:dyDescent="0.3">
      <c r="A100" s="86" t="str">
        <f>'ESTIMATED Earned Revenue'!A101</f>
        <v>Edmonton, AB</v>
      </c>
      <c r="B100" s="86"/>
      <c r="C100" s="87">
        <f>'ESTIMATED Earned Revenue'!$I101*1.07925</f>
        <v>49117181.223000005</v>
      </c>
      <c r="D100" s="87">
        <f>'ESTIMATED Earned Revenue'!$L101*1.07925</f>
        <v>49117181.223000005</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239605.91700299998</v>
      </c>
      <c r="G100" s="89">
        <f t="shared" si="33"/>
        <v>4.1167587179313644E-3</v>
      </c>
      <c r="H100" s="90">
        <f t="shared" si="34"/>
        <v>4.8782505639961317E-3</v>
      </c>
      <c r="I100" s="91">
        <f t="shared" si="35"/>
        <v>37402.333002999978</v>
      </c>
      <c r="J100" s="91">
        <f>C100*(1+'Control Panel'!$C$45)</f>
        <v>50590696.659690008</v>
      </c>
      <c r="K100" s="91">
        <f>D100*(1+'Control Panel'!$C$45)</f>
        <v>50590696.659690008</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246794.09468198998</v>
      </c>
      <c r="N100" s="92">
        <f t="shared" si="36"/>
        <v>38524.40522198996</v>
      </c>
      <c r="O100" s="92">
        <f>J100*(1+'Control Panel'!$C$45)</f>
        <v>52108417.559480712</v>
      </c>
      <c r="P100" s="92">
        <f>K100*(1+'Control Panel'!$C$45)</f>
        <v>52108417.559480712</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254197.91752244969</v>
      </c>
      <c r="S100" s="92">
        <f t="shared" si="37"/>
        <v>39680.137378649641</v>
      </c>
      <c r="T100" s="92">
        <f>O100*(1+'Control Panel'!$C$45)</f>
        <v>53671670.086265132</v>
      </c>
      <c r="U100" s="92">
        <f>P100*(1+'Control Panel'!$C$45)</f>
        <v>53671670.086265132</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261823.85591304323</v>
      </c>
      <c r="X100" s="92">
        <f t="shared" si="38"/>
        <v>40870.542364929162</v>
      </c>
      <c r="Y100" s="91">
        <f>T100*(1+'Control Panel'!$C$45)</f>
        <v>55281820.188853085</v>
      </c>
      <c r="Z100" s="91">
        <f>U100*(1+'Control Panel'!$C$45)</f>
        <v>55281820.188853085</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269678.57192823454</v>
      </c>
      <c r="AC100" s="93">
        <f t="shared" si="39"/>
        <v>42096.658973677026</v>
      </c>
      <c r="AD100" s="93">
        <f>Y100*(1+'Control Panel'!$C$45)</f>
        <v>56940274.794518679</v>
      </c>
      <c r="AE100" s="91">
        <f>Z100*(1+'Control Panel'!$C$45)</f>
        <v>56940274.794518679</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277768.92942388158</v>
      </c>
      <c r="AH100" s="91">
        <f t="shared" si="40"/>
        <v>43359.559080687352</v>
      </c>
      <c r="AI100" s="92">
        <f t="shared" si="41"/>
        <v>1105732.0664496659</v>
      </c>
      <c r="AJ100" s="92">
        <f t="shared" si="42"/>
        <v>1310263.3694695989</v>
      </c>
      <c r="AK100" s="92">
        <f t="shared" si="43"/>
        <v>204531.30301993294</v>
      </c>
    </row>
    <row r="101" spans="1:80" s="101" customFormat="1" ht="14.5" thickBot="1" x14ac:dyDescent="0.35">
      <c r="A101" s="86" t="str">
        <f>'ESTIMATED Earned Revenue'!A102</f>
        <v>Rochester, NY</v>
      </c>
      <c r="B101" s="86"/>
      <c r="C101" s="87">
        <f>'ESTIMATED Earned Revenue'!$I102*1.07925</f>
        <v>50792929.309155002</v>
      </c>
      <c r="D101" s="87">
        <f>'ESTIMATED Earned Revenue'!$L102*1.07925</f>
        <v>49501779.364155002</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239605.91700299998</v>
      </c>
      <c r="G101" s="89">
        <f t="shared" si="33"/>
        <v>3.9809396061659015E-3</v>
      </c>
      <c r="H101" s="90">
        <f t="shared" si="34"/>
        <v>4.840349580978948E-3</v>
      </c>
      <c r="I101" s="91">
        <f t="shared" si="35"/>
        <v>37402.333002999978</v>
      </c>
      <c r="J101" s="91">
        <f>C101*(1+'Control Panel'!$C$45)</f>
        <v>52316717.188429654</v>
      </c>
      <c r="K101" s="91">
        <f>D101*(1+'Control Panel'!$C$45)</f>
        <v>50986832.745079651</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246794.09468198998</v>
      </c>
      <c r="N101" s="92">
        <f t="shared" si="36"/>
        <v>38524.40522198996</v>
      </c>
      <c r="O101" s="92">
        <f>J101*(1+'Control Panel'!$C$45)</f>
        <v>53886218.704082541</v>
      </c>
      <c r="P101" s="92">
        <f>K101*(1+'Control Panel'!$C$45)</f>
        <v>52516437.727432042</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254197.91752244969</v>
      </c>
      <c r="S101" s="92">
        <f t="shared" si="37"/>
        <v>39680.137378649641</v>
      </c>
      <c r="T101" s="92">
        <f>O101*(1+'Control Panel'!$C$45)</f>
        <v>55502805.265205018</v>
      </c>
      <c r="U101" s="92">
        <f>P101*(1+'Control Panel'!$C$45)</f>
        <v>54091930.859255008</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261823.85591304323</v>
      </c>
      <c r="X101" s="92">
        <f t="shared" si="38"/>
        <v>40870.542364929162</v>
      </c>
      <c r="Y101" s="91">
        <f>T101*(1+'Control Panel'!$C$45)</f>
        <v>57167889.423161171</v>
      </c>
      <c r="Z101" s="91">
        <f>U101*(1+'Control Panel'!$C$45)</f>
        <v>55714688.78503266</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269678.57192823454</v>
      </c>
      <c r="AC101" s="93">
        <f t="shared" si="39"/>
        <v>42096.658973677026</v>
      </c>
      <c r="AD101" s="93">
        <f>Y101*(1+'Control Panel'!$C$45)</f>
        <v>58882926.105856009</v>
      </c>
      <c r="AE101" s="91">
        <f>Z101*(1+'Control Panel'!$C$45)</f>
        <v>57386129.44858364</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277768.92942388158</v>
      </c>
      <c r="AH101" s="91">
        <f t="shared" si="40"/>
        <v>43359.559080687352</v>
      </c>
      <c r="AI101" s="92">
        <f t="shared" si="41"/>
        <v>1105732.0664496659</v>
      </c>
      <c r="AJ101" s="92">
        <f t="shared" si="42"/>
        <v>1310263.3694695989</v>
      </c>
      <c r="AK101" s="92">
        <f t="shared" si="43"/>
        <v>204531.30301993294</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 x14ac:dyDescent="0.3">
      <c r="A102" s="86" t="str">
        <f>'ESTIMATED Earned Revenue'!A103</f>
        <v>Columbus, GA</v>
      </c>
      <c r="B102" s="86"/>
      <c r="C102" s="87">
        <f>'ESTIMATED Earned Revenue'!$I103*1.07925</f>
        <v>51485204.378895</v>
      </c>
      <c r="D102" s="87">
        <f>'ESTIMATED Earned Revenue'!$L103*1.07925</f>
        <v>51485204.378895</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239605.91700299998</v>
      </c>
      <c r="G102" s="89">
        <f t="shared" si="33"/>
        <v>3.9274115047096521E-3</v>
      </c>
      <c r="H102" s="90">
        <f t="shared" si="34"/>
        <v>4.6538791074746148E-3</v>
      </c>
      <c r="I102" s="91">
        <f t="shared" si="35"/>
        <v>37402.333002999978</v>
      </c>
      <c r="J102" s="91">
        <f>C102*(1+'Control Panel'!$C$45)</f>
        <v>53029760.510261849</v>
      </c>
      <c r="K102" s="91">
        <f>D102*(1+'Control Panel'!$C$45)</f>
        <v>53029760.510261849</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246794.09468198998</v>
      </c>
      <c r="N102" s="92">
        <f t="shared" si="36"/>
        <v>38524.40522198996</v>
      </c>
      <c r="O102" s="92">
        <f>J102*(1+'Control Panel'!$C$45)</f>
        <v>54620653.325569704</v>
      </c>
      <c r="P102" s="92">
        <f>K102*(1+'Control Panel'!$C$45)</f>
        <v>54620653.325569704</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254197.91752244969</v>
      </c>
      <c r="S102" s="92">
        <f t="shared" si="37"/>
        <v>39680.137378649641</v>
      </c>
      <c r="T102" s="92">
        <f>O102*(1+'Control Panel'!$C$45)</f>
        <v>56259272.925336793</v>
      </c>
      <c r="U102" s="92">
        <f>P102*(1+'Control Panel'!$C$45)</f>
        <v>56259272.925336793</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261823.85591304323</v>
      </c>
      <c r="X102" s="92">
        <f t="shared" si="38"/>
        <v>40870.542364929162</v>
      </c>
      <c r="Y102" s="91">
        <f>T102*(1+'Control Panel'!$C$45)</f>
        <v>57947051.1130969</v>
      </c>
      <c r="Z102" s="91">
        <f>U102*(1+'Control Panel'!$C$45)</f>
        <v>57947051.1130969</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269678.57192823454</v>
      </c>
      <c r="AC102" s="93">
        <f t="shared" si="39"/>
        <v>42096.658973677026</v>
      </c>
      <c r="AD102" s="93">
        <f>Y102*(1+'Control Panel'!$C$45)</f>
        <v>59685462.646489806</v>
      </c>
      <c r="AE102" s="91">
        <f>Z102*(1+'Control Panel'!$C$45)</f>
        <v>59685462.646489806</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277768.92942388158</v>
      </c>
      <c r="AH102" s="91">
        <f t="shared" si="40"/>
        <v>43359.559080687352</v>
      </c>
      <c r="AI102" s="92">
        <f t="shared" si="41"/>
        <v>1105732.0664496659</v>
      </c>
      <c r="AJ102" s="92">
        <f t="shared" si="42"/>
        <v>1310263.3694695989</v>
      </c>
      <c r="AK102" s="92">
        <f t="shared" si="43"/>
        <v>204531.30301993294</v>
      </c>
    </row>
    <row r="103" spans="1:80" s="94" customFormat="1" ht="14" x14ac:dyDescent="0.3">
      <c r="A103" s="86" t="str">
        <f>'ESTIMATED Earned Revenue'!A104</f>
        <v>Jacksonville, FL</v>
      </c>
      <c r="B103" s="86"/>
      <c r="C103" s="87">
        <f>'ESTIMATED Earned Revenue'!$I104*1.07925</f>
        <v>51489459.063000001</v>
      </c>
      <c r="D103" s="87">
        <f>'ESTIMATED Earned Revenue'!$L104*1.07925</f>
        <v>50000502.019500002</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239605.91700299998</v>
      </c>
      <c r="G103" s="89">
        <f t="shared" si="33"/>
        <v>3.9270869742988272E-3</v>
      </c>
      <c r="H103" s="90">
        <f t="shared" si="34"/>
        <v>4.7920702258060248E-3</v>
      </c>
      <c r="I103" s="91">
        <f t="shared" si="35"/>
        <v>37402.333002999978</v>
      </c>
      <c r="J103" s="91">
        <f>C103*(1+'Control Panel'!$C$45)</f>
        <v>53034142.834890001</v>
      </c>
      <c r="K103" s="91">
        <f>D103*(1+'Control Panel'!$C$45)</f>
        <v>51500517.080085002</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246794.09468198998</v>
      </c>
      <c r="N103" s="92">
        <f t="shared" si="36"/>
        <v>38524.40522198996</v>
      </c>
      <c r="O103" s="92">
        <f>J103*(1+'Control Panel'!$C$45)</f>
        <v>54625167.119936705</v>
      </c>
      <c r="P103" s="92">
        <f>K103*(1+'Control Panel'!$C$45)</f>
        <v>53045532.592487551</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254197.91752244969</v>
      </c>
      <c r="S103" s="92">
        <f t="shared" si="37"/>
        <v>39680.137378649641</v>
      </c>
      <c r="T103" s="92">
        <f>O103*(1+'Control Panel'!$C$45)</f>
        <v>56263922.133534804</v>
      </c>
      <c r="U103" s="92">
        <f>P103*(1+'Control Panel'!$C$45)</f>
        <v>54636898.570262179</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261823.85591304323</v>
      </c>
      <c r="X103" s="92">
        <f t="shared" si="38"/>
        <v>40870.542364929162</v>
      </c>
      <c r="Y103" s="91">
        <f>T103*(1+'Control Panel'!$C$45)</f>
        <v>57951839.797540851</v>
      </c>
      <c r="Z103" s="91">
        <f>U103*(1+'Control Panel'!$C$45)</f>
        <v>56276005.527370043</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269678.57192823454</v>
      </c>
      <c r="AC103" s="93">
        <f t="shared" si="39"/>
        <v>42096.658973677026</v>
      </c>
      <c r="AD103" s="93">
        <f>Y103*(1+'Control Panel'!$C$45)</f>
        <v>59690394.991467081</v>
      </c>
      <c r="AE103" s="91">
        <f>Z103*(1+'Control Panel'!$C$45)</f>
        <v>57964285.693191148</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277768.92942388158</v>
      </c>
      <c r="AH103" s="91">
        <f t="shared" si="40"/>
        <v>43359.559080687352</v>
      </c>
      <c r="AI103" s="92">
        <f t="shared" si="41"/>
        <v>1105732.0664496659</v>
      </c>
      <c r="AJ103" s="92">
        <f t="shared" si="42"/>
        <v>1310263.3694695989</v>
      </c>
      <c r="AK103" s="92">
        <f t="shared" si="43"/>
        <v>204531.30301993294</v>
      </c>
    </row>
    <row r="104" spans="1:80" s="94" customFormat="1" ht="14" x14ac:dyDescent="0.3">
      <c r="A104" s="86" t="str">
        <f>'ESTIMATED Earned Revenue'!A105</f>
        <v>Spokane, WA</v>
      </c>
      <c r="B104" s="86"/>
      <c r="C104" s="87">
        <f>'ESTIMATED Earned Revenue'!$I105*1.07925</f>
        <v>51815846.927250005</v>
      </c>
      <c r="D104" s="87">
        <f>'ESTIMATED Earned Revenue'!$L105*1.07925</f>
        <v>51815846.927250005</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239605.91700299998</v>
      </c>
      <c r="G104" s="89">
        <f t="shared" si="33"/>
        <v>3.902350265236347E-3</v>
      </c>
      <c r="H104" s="90">
        <f t="shared" si="34"/>
        <v>4.624182199306888E-3</v>
      </c>
      <c r="I104" s="91">
        <f t="shared" si="35"/>
        <v>37402.333002999978</v>
      </c>
      <c r="J104" s="91">
        <f>C104*(1+'Control Panel'!$C$45)</f>
        <v>53370322.335067503</v>
      </c>
      <c r="K104" s="91">
        <f>D104*(1+'Control Panel'!$C$45)</f>
        <v>53370322.335067503</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246794.09468198998</v>
      </c>
      <c r="N104" s="92">
        <f t="shared" si="36"/>
        <v>38524.40522198996</v>
      </c>
      <c r="O104" s="92">
        <f>J104*(1+'Control Panel'!$C$45)</f>
        <v>54971432.005119532</v>
      </c>
      <c r="P104" s="92">
        <f>K104*(1+'Control Panel'!$C$45)</f>
        <v>54971432.005119532</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254197.91752244969</v>
      </c>
      <c r="S104" s="92">
        <f t="shared" si="37"/>
        <v>39680.137378649641</v>
      </c>
      <c r="T104" s="92">
        <f>O104*(1+'Control Panel'!$C$45)</f>
        <v>56620574.96527312</v>
      </c>
      <c r="U104" s="92">
        <f>P104*(1+'Control Panel'!$C$45)</f>
        <v>56620574.96527312</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261823.85591304323</v>
      </c>
      <c r="X104" s="92">
        <f t="shared" si="38"/>
        <v>40870.542364929162</v>
      </c>
      <c r="Y104" s="91">
        <f>T104*(1+'Control Panel'!$C$45)</f>
        <v>58319192.214231312</v>
      </c>
      <c r="Z104" s="91">
        <f>U104*(1+'Control Panel'!$C$45)</f>
        <v>58319192.214231312</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269678.57192823454</v>
      </c>
      <c r="AC104" s="93">
        <f t="shared" si="39"/>
        <v>42096.658973677026</v>
      </c>
      <c r="AD104" s="93">
        <f>Y104*(1+'Control Panel'!$C$45)</f>
        <v>60068767.980658256</v>
      </c>
      <c r="AE104" s="91">
        <f>Z104*(1+'Control Panel'!$C$45)</f>
        <v>60068767.980658256</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277768.92942388158</v>
      </c>
      <c r="AH104" s="91">
        <f t="shared" si="40"/>
        <v>43359.559080687352</v>
      </c>
      <c r="AI104" s="92">
        <f t="shared" si="41"/>
        <v>1105732.0664496659</v>
      </c>
      <c r="AJ104" s="92">
        <f t="shared" si="42"/>
        <v>1310263.3694695989</v>
      </c>
      <c r="AK104" s="92">
        <f t="shared" si="43"/>
        <v>204531.30301993294</v>
      </c>
    </row>
    <row r="105" spans="1:80" s="94" customFormat="1" ht="14" x14ac:dyDescent="0.3">
      <c r="A105" s="86" t="str">
        <f>'ESTIMATED Earned Revenue'!A106</f>
        <v>South Bend, IN</v>
      </c>
      <c r="B105" s="86"/>
      <c r="C105" s="87">
        <f>'ESTIMATED Earned Revenue'!$I106*1.07925</f>
        <v>52383074.296417497</v>
      </c>
      <c r="D105" s="87">
        <f>'ESTIMATED Earned Revenue'!$L106*1.07925</f>
        <v>51871760.182417497</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239605.91700299998</v>
      </c>
      <c r="G105" s="89">
        <f t="shared" si="33"/>
        <v>3.8600938703177413E-3</v>
      </c>
      <c r="H105" s="90">
        <f t="shared" si="34"/>
        <v>4.6191977322608199E-3</v>
      </c>
      <c r="I105" s="91">
        <f t="shared" si="35"/>
        <v>37402.333002999978</v>
      </c>
      <c r="J105" s="91">
        <f>C105*(1+'Control Panel'!$C$45)</f>
        <v>53954566.525310025</v>
      </c>
      <c r="K105" s="91">
        <f>D105*(1+'Control Panel'!$C$45)</f>
        <v>53427912.98789002</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246794.09468198998</v>
      </c>
      <c r="N105" s="92">
        <f t="shared" si="36"/>
        <v>38524.40522198996</v>
      </c>
      <c r="O105" s="92">
        <f>J105*(1+'Control Panel'!$C$45)</f>
        <v>55573203.521069326</v>
      </c>
      <c r="P105" s="92">
        <f>K105*(1+'Control Panel'!$C$45)</f>
        <v>55030750.377526723</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254197.91752244969</v>
      </c>
      <c r="S105" s="92">
        <f t="shared" si="37"/>
        <v>39680.137378649641</v>
      </c>
      <c r="T105" s="92">
        <f>O105*(1+'Control Panel'!$C$45)</f>
        <v>57240399.626701407</v>
      </c>
      <c r="U105" s="92">
        <f>P105*(1+'Control Panel'!$C$45)</f>
        <v>56681672.888852529</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261823.85591304323</v>
      </c>
      <c r="X105" s="92">
        <f t="shared" si="38"/>
        <v>40870.542364929162</v>
      </c>
      <c r="Y105" s="91">
        <f>T105*(1+'Control Panel'!$C$45)</f>
        <v>58957611.615502454</v>
      </c>
      <c r="Z105" s="91">
        <f>U105*(1+'Control Panel'!$C$45)</f>
        <v>58382123.075518109</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269678.57192823454</v>
      </c>
      <c r="AC105" s="93">
        <f t="shared" si="39"/>
        <v>42096.658973677026</v>
      </c>
      <c r="AD105" s="93">
        <f>Y105*(1+'Control Panel'!$C$45)</f>
        <v>60726339.963967532</v>
      </c>
      <c r="AE105" s="91">
        <f>Z105*(1+'Control Panel'!$C$45)</f>
        <v>60133586.767783657</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277768.92942388158</v>
      </c>
      <c r="AH105" s="91">
        <f t="shared" si="40"/>
        <v>43359.559080687352</v>
      </c>
      <c r="AI105" s="92">
        <f t="shared" si="41"/>
        <v>1105732.0664496659</v>
      </c>
      <c r="AJ105" s="92">
        <f t="shared" si="42"/>
        <v>1310263.3694695989</v>
      </c>
      <c r="AK105" s="92">
        <f t="shared" si="43"/>
        <v>204531.30301993294</v>
      </c>
    </row>
    <row r="106" spans="1:80" s="94" customFormat="1" ht="14" x14ac:dyDescent="0.3">
      <c r="A106" s="86" t="str">
        <f>'ESTIMATED Earned Revenue'!A107</f>
        <v>Bridgeport, CT</v>
      </c>
      <c r="B106" s="86"/>
      <c r="C106" s="87">
        <f>'ESTIMATED Earned Revenue'!$I107*1.07925</f>
        <v>52694848.565250002</v>
      </c>
      <c r="D106" s="87">
        <f>'ESTIMATED Earned Revenue'!$L107*1.07925</f>
        <v>52694848.565250002</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239605.91700299998</v>
      </c>
      <c r="G106" s="89">
        <f t="shared" si="33"/>
        <v>3.8372552442127068E-3</v>
      </c>
      <c r="H106" s="90">
        <f t="shared" si="34"/>
        <v>4.5470463152827018E-3</v>
      </c>
      <c r="I106" s="91">
        <f t="shared" si="35"/>
        <v>37402.333002999978</v>
      </c>
      <c r="J106" s="91">
        <f>C106*(1+'Control Panel'!$C$45)</f>
        <v>54275694.022207506</v>
      </c>
      <c r="K106" s="91">
        <f>D106*(1+'Control Panel'!$C$45)</f>
        <v>54275694.022207506</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246794.09468198998</v>
      </c>
      <c r="N106" s="92">
        <f t="shared" si="36"/>
        <v>38524.40522198996</v>
      </c>
      <c r="O106" s="92">
        <f>J106*(1+'Control Panel'!$C$45)</f>
        <v>55903964.84287373</v>
      </c>
      <c r="P106" s="92">
        <f>K106*(1+'Control Panel'!$C$45)</f>
        <v>55903964.84287373</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254197.91752244969</v>
      </c>
      <c r="S106" s="92">
        <f t="shared" si="37"/>
        <v>39680.137378649641</v>
      </c>
      <c r="T106" s="92">
        <f>O106*(1+'Control Panel'!$C$45)</f>
        <v>57581083.788159944</v>
      </c>
      <c r="U106" s="92">
        <f>P106*(1+'Control Panel'!$C$45)</f>
        <v>57581083.788159944</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261823.85591304323</v>
      </c>
      <c r="X106" s="92">
        <f t="shared" si="38"/>
        <v>40870.542364929162</v>
      </c>
      <c r="Y106" s="91">
        <f>T106*(1+'Control Panel'!$C$45)</f>
        <v>59308516.301804744</v>
      </c>
      <c r="Z106" s="91">
        <f>U106*(1+'Control Panel'!$C$45)</f>
        <v>59308516.301804744</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269678.57192823454</v>
      </c>
      <c r="AC106" s="93">
        <f t="shared" si="39"/>
        <v>42096.658973677026</v>
      </c>
      <c r="AD106" s="93">
        <f>Y106*(1+'Control Panel'!$C$45)</f>
        <v>61087771.790858887</v>
      </c>
      <c r="AE106" s="91">
        <f>Z106*(1+'Control Panel'!$C$45)</f>
        <v>61087771.790858887</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277768.92942388158</v>
      </c>
      <c r="AH106" s="91">
        <f t="shared" si="40"/>
        <v>43359.559080687352</v>
      </c>
      <c r="AI106" s="92">
        <f t="shared" si="41"/>
        <v>1105732.0664496659</v>
      </c>
      <c r="AJ106" s="92">
        <f t="shared" si="42"/>
        <v>1310263.3694695989</v>
      </c>
      <c r="AK106" s="92">
        <f t="shared" si="43"/>
        <v>204531.30301993294</v>
      </c>
    </row>
    <row r="107" spans="1:80" s="94" customFormat="1" ht="14" x14ac:dyDescent="0.3">
      <c r="A107" s="86" t="str">
        <f>'ESTIMATED Earned Revenue'!A108</f>
        <v>Columbus, OH</v>
      </c>
      <c r="B107" s="86"/>
      <c r="C107" s="87">
        <f>'ESTIMATED Earned Revenue'!$I108*1.07925</f>
        <v>54439996.290119998</v>
      </c>
      <c r="D107" s="87">
        <f>'ESTIMATED Earned Revenue'!$L108*1.07925</f>
        <v>54439996.290119998</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239605.91700299998</v>
      </c>
      <c r="G107" s="89">
        <f t="shared" si="33"/>
        <v>3.7142468365064301E-3</v>
      </c>
      <c r="H107" s="90">
        <f t="shared" si="34"/>
        <v>4.4012845946222942E-3</v>
      </c>
      <c r="I107" s="91">
        <f t="shared" si="35"/>
        <v>37402.333002999978</v>
      </c>
      <c r="J107" s="91">
        <f>C107*(1+'Control Panel'!$C$45)</f>
        <v>56073196.178823598</v>
      </c>
      <c r="K107" s="91">
        <f>D107*(1+'Control Panel'!$C$45)</f>
        <v>56073196.178823598</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246794.09468198998</v>
      </c>
      <c r="N107" s="92">
        <f t="shared" si="36"/>
        <v>38524.40522198996</v>
      </c>
      <c r="O107" s="92">
        <f>J107*(1+'Control Panel'!$C$45)</f>
        <v>57755392.064188309</v>
      </c>
      <c r="P107" s="92">
        <f>K107*(1+'Control Panel'!$C$45)</f>
        <v>57755392.064188309</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254197.91752244969</v>
      </c>
      <c r="S107" s="92">
        <f t="shared" si="37"/>
        <v>39680.137378649641</v>
      </c>
      <c r="T107" s="92">
        <f>O107*(1+'Control Panel'!$C$45)</f>
        <v>59488053.826113962</v>
      </c>
      <c r="U107" s="92">
        <f>P107*(1+'Control Panel'!$C$45)</f>
        <v>59488053.826113962</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261823.85591304323</v>
      </c>
      <c r="X107" s="92">
        <f t="shared" si="38"/>
        <v>40870.542364929162</v>
      </c>
      <c r="Y107" s="91">
        <f>T107*(1+'Control Panel'!$C$45)</f>
        <v>61272695.440897383</v>
      </c>
      <c r="Z107" s="91">
        <f>U107*(1+'Control Panel'!$C$45)</f>
        <v>61272695.440897383</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269678.57192823454</v>
      </c>
      <c r="AC107" s="93">
        <f t="shared" si="39"/>
        <v>42096.658973677026</v>
      </c>
      <c r="AD107" s="93">
        <f>Y107*(1+'Control Panel'!$C$45)</f>
        <v>63110876.304124303</v>
      </c>
      <c r="AE107" s="91">
        <f>Z107*(1+'Control Panel'!$C$45)</f>
        <v>63110876.304124303</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277768.92942388158</v>
      </c>
      <c r="AH107" s="91">
        <f t="shared" si="40"/>
        <v>43359.559080687352</v>
      </c>
      <c r="AI107" s="92">
        <f t="shared" si="41"/>
        <v>1105732.0664496659</v>
      </c>
      <c r="AJ107" s="92">
        <f t="shared" si="42"/>
        <v>1310263.3694695989</v>
      </c>
      <c r="AK107" s="92">
        <f t="shared" si="43"/>
        <v>204531.30301993294</v>
      </c>
    </row>
    <row r="108" spans="1:80" s="94" customFormat="1" ht="14" x14ac:dyDescent="0.3">
      <c r="A108" s="86" t="str">
        <f>'ESTIMATED Earned Revenue'!A109</f>
        <v>Wilmington, DE</v>
      </c>
      <c r="B108" s="86"/>
      <c r="C108" s="87">
        <f>'ESTIMATED Earned Revenue'!$I109*1.07925</f>
        <v>56049968.815890007</v>
      </c>
      <c r="D108" s="87">
        <f>'ESTIMATED Earned Revenue'!$L109*1.07925</f>
        <v>56049968.815890007</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239605.91700299998</v>
      </c>
      <c r="G108" s="89">
        <f t="shared" si="33"/>
        <v>3.607559259563332E-3</v>
      </c>
      <c r="H108" s="90">
        <f t="shared" si="34"/>
        <v>4.2748626282031466E-3</v>
      </c>
      <c r="I108" s="91">
        <f t="shared" si="35"/>
        <v>37402.333002999978</v>
      </c>
      <c r="J108" s="91">
        <f>C108*(1+'Control Panel'!$C$45)</f>
        <v>57731467.880366705</v>
      </c>
      <c r="K108" s="91">
        <f>D108*(1+'Control Panel'!$C$45)</f>
        <v>57731467.880366705</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246794.09468198998</v>
      </c>
      <c r="N108" s="92">
        <f t="shared" si="36"/>
        <v>38524.40522198996</v>
      </c>
      <c r="O108" s="92">
        <f>J108*(1+'Control Panel'!$C$45)</f>
        <v>59463411.916777708</v>
      </c>
      <c r="P108" s="92">
        <f>K108*(1+'Control Panel'!$C$45)</f>
        <v>59463411.916777708</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254197.91752244969</v>
      </c>
      <c r="S108" s="92">
        <f t="shared" si="37"/>
        <v>39680.137378649641</v>
      </c>
      <c r="T108" s="92">
        <f>O108*(1+'Control Panel'!$C$45)</f>
        <v>61247314.27428104</v>
      </c>
      <c r="U108" s="92">
        <f>P108*(1+'Control Panel'!$C$45)</f>
        <v>61247314.27428104</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261823.85591304323</v>
      </c>
      <c r="X108" s="92">
        <f t="shared" si="38"/>
        <v>40870.542364929162</v>
      </c>
      <c r="Y108" s="91">
        <f>T108*(1+'Control Panel'!$C$45)</f>
        <v>63084733.70250947</v>
      </c>
      <c r="Z108" s="91">
        <f>U108*(1+'Control Panel'!$C$45)</f>
        <v>63084733.70250947</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269678.57192823454</v>
      </c>
      <c r="AC108" s="93">
        <f t="shared" si="39"/>
        <v>42096.658973677026</v>
      </c>
      <c r="AD108" s="93">
        <f>Y108*(1+'Control Panel'!$C$45)</f>
        <v>64977275.713584758</v>
      </c>
      <c r="AE108" s="91">
        <f>Z108*(1+'Control Panel'!$C$45)</f>
        <v>64977275.713584758</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277768.92942388158</v>
      </c>
      <c r="AH108" s="91">
        <f t="shared" si="40"/>
        <v>43359.559080687352</v>
      </c>
      <c r="AI108" s="92">
        <f t="shared" si="41"/>
        <v>1105732.0664496659</v>
      </c>
      <c r="AJ108" s="92">
        <f t="shared" si="42"/>
        <v>1310263.3694695989</v>
      </c>
      <c r="AK108" s="92">
        <f t="shared" si="43"/>
        <v>204531.30301993294</v>
      </c>
    </row>
    <row r="109" spans="1:80" s="94" customFormat="1" ht="14" x14ac:dyDescent="0.3">
      <c r="A109" s="86" t="str">
        <f>'ESTIMATED Earned Revenue'!A110</f>
        <v>Sarasota, FL</v>
      </c>
      <c r="B109" s="86"/>
      <c r="C109" s="87">
        <f>'ESTIMATED Earned Revenue'!$I110*1.07925</f>
        <v>56394661.785427503</v>
      </c>
      <c r="D109" s="87">
        <f>'ESTIMATED Earned Revenue'!$L110*1.07925</f>
        <v>56394661.785427503</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239605.91700299998</v>
      </c>
      <c r="G109" s="89">
        <f t="shared" si="33"/>
        <v>3.5855092946447962E-3</v>
      </c>
      <c r="H109" s="90">
        <f t="shared" si="34"/>
        <v>4.2487340010063622E-3</v>
      </c>
      <c r="I109" s="91">
        <f t="shared" si="35"/>
        <v>37402.333002999978</v>
      </c>
      <c r="J109" s="91">
        <f>C109*(1+'Control Panel'!$C$45)</f>
        <v>58086501.638990328</v>
      </c>
      <c r="K109" s="91">
        <f>D109*(1+'Control Panel'!$C$45)</f>
        <v>58086501.638990328</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246794.09468198998</v>
      </c>
      <c r="N109" s="92">
        <f t="shared" si="36"/>
        <v>38524.40522198996</v>
      </c>
      <c r="O109" s="92">
        <f>J109*(1+'Control Panel'!$C$45)</f>
        <v>59829096.688160039</v>
      </c>
      <c r="P109" s="92">
        <f>K109*(1+'Control Panel'!$C$45)</f>
        <v>59829096.688160039</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254197.91752244969</v>
      </c>
      <c r="S109" s="92">
        <f t="shared" si="37"/>
        <v>39680.137378649641</v>
      </c>
      <c r="T109" s="92">
        <f>O109*(1+'Control Panel'!$C$45)</f>
        <v>61623969.588804841</v>
      </c>
      <c r="U109" s="92">
        <f>P109*(1+'Control Panel'!$C$45)</f>
        <v>61623969.588804841</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261823.85591304323</v>
      </c>
      <c r="X109" s="92">
        <f t="shared" si="38"/>
        <v>40870.542364929162</v>
      </c>
      <c r="Y109" s="91">
        <f>T109*(1+'Control Panel'!$C$45)</f>
        <v>63472688.676468991</v>
      </c>
      <c r="Z109" s="91">
        <f>U109*(1+'Control Panel'!$C$45)</f>
        <v>63472688.676468991</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269678.57192823454</v>
      </c>
      <c r="AC109" s="93">
        <f t="shared" si="39"/>
        <v>42096.658973677026</v>
      </c>
      <c r="AD109" s="93">
        <f>Y109*(1+'Control Panel'!$C$45)</f>
        <v>65376869.336763062</v>
      </c>
      <c r="AE109" s="91">
        <f>Z109*(1+'Control Panel'!$C$45)</f>
        <v>65376869.336763062</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277768.92942388158</v>
      </c>
      <c r="AH109" s="91">
        <f t="shared" si="40"/>
        <v>43359.559080687352</v>
      </c>
      <c r="AI109" s="92">
        <f t="shared" si="41"/>
        <v>1105732.0664496659</v>
      </c>
      <c r="AJ109" s="92">
        <f t="shared" si="42"/>
        <v>1310263.3694695989</v>
      </c>
      <c r="AK109" s="92">
        <f t="shared" si="43"/>
        <v>204531.30301993294</v>
      </c>
    </row>
    <row r="110" spans="1:80" s="94" customFormat="1" ht="14" x14ac:dyDescent="0.3">
      <c r="A110" s="86" t="str">
        <f>'ESTIMATED Earned Revenue'!A111</f>
        <v>Baltimore, MD</v>
      </c>
      <c r="B110" s="86"/>
      <c r="C110" s="87">
        <f>'ESTIMATED Earned Revenue'!$I111*1.07925</f>
        <v>56496400.211445004</v>
      </c>
      <c r="D110" s="87">
        <f>'ESTIMATED Earned Revenue'!$L111*1.07925</f>
        <v>56496400.211445004</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239605.91700299998</v>
      </c>
      <c r="G110" s="89">
        <f t="shared" si="33"/>
        <v>3.5790525280058063E-3</v>
      </c>
      <c r="H110" s="90">
        <f t="shared" si="34"/>
        <v>4.2410829027379479E-3</v>
      </c>
      <c r="I110" s="91">
        <f t="shared" si="35"/>
        <v>37402.333002999978</v>
      </c>
      <c r="J110" s="91">
        <f>C110*(1+'Control Panel'!$C$45)</f>
        <v>58191292.217788354</v>
      </c>
      <c r="K110" s="91">
        <f>D110*(1+'Control Panel'!$C$45)</f>
        <v>58191292.217788354</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246794.09468198998</v>
      </c>
      <c r="N110" s="92">
        <f t="shared" si="36"/>
        <v>38524.40522198996</v>
      </c>
      <c r="O110" s="92">
        <f>J110*(1+'Control Panel'!$C$45)</f>
        <v>59937030.984322004</v>
      </c>
      <c r="P110" s="92">
        <f>K110*(1+'Control Panel'!$C$45)</f>
        <v>59937030.984322004</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254197.91752244969</v>
      </c>
      <c r="S110" s="92">
        <f t="shared" si="37"/>
        <v>39680.137378649641</v>
      </c>
      <c r="T110" s="92">
        <f>O110*(1+'Control Panel'!$C$45)</f>
        <v>61735141.913851663</v>
      </c>
      <c r="U110" s="92">
        <f>P110*(1+'Control Panel'!$C$45)</f>
        <v>61735141.913851663</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261823.85591304323</v>
      </c>
      <c r="X110" s="92">
        <f t="shared" si="38"/>
        <v>40870.542364929162</v>
      </c>
      <c r="Y110" s="91">
        <f>T110*(1+'Control Panel'!$C$45)</f>
        <v>63587196.171267211</v>
      </c>
      <c r="Z110" s="91">
        <f>U110*(1+'Control Panel'!$C$45)</f>
        <v>63587196.171267211</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269678.57192823454</v>
      </c>
      <c r="AC110" s="93">
        <f t="shared" si="39"/>
        <v>42096.658973677026</v>
      </c>
      <c r="AD110" s="93">
        <f>Y110*(1+'Control Panel'!$C$45)</f>
        <v>65494812.056405231</v>
      </c>
      <c r="AE110" s="92">
        <f>Z110*(1+'Control Panel'!$C$45)</f>
        <v>65494812.056405231</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277768.92942388158</v>
      </c>
      <c r="AH110" s="91">
        <f t="shared" si="40"/>
        <v>43359.559080687352</v>
      </c>
      <c r="AI110" s="92">
        <f t="shared" si="41"/>
        <v>1105732.0664496659</v>
      </c>
      <c r="AJ110" s="92">
        <f t="shared" si="42"/>
        <v>1310263.3694695989</v>
      </c>
      <c r="AK110" s="92">
        <f t="shared" si="43"/>
        <v>204531.30301993294</v>
      </c>
    </row>
    <row r="111" spans="1:80" s="94" customFormat="1" ht="14" x14ac:dyDescent="0.3">
      <c r="A111" s="86" t="str">
        <f>'ESTIMATED Earned Revenue'!A112</f>
        <v>Las Vegas, NV</v>
      </c>
      <c r="B111" s="86"/>
      <c r="C111" s="87">
        <f>'ESTIMATED Earned Revenue'!$I112*1.07925</f>
        <v>56966425.177590005</v>
      </c>
      <c r="D111" s="87">
        <f>'ESTIMATED Earned Revenue'!$L112*1.07925</f>
        <v>56966425.177590005</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239605.91700299998</v>
      </c>
      <c r="G111" s="89">
        <f t="shared" si="33"/>
        <v>3.5495220802365668E-3</v>
      </c>
      <c r="H111" s="90">
        <f t="shared" si="34"/>
        <v>4.2060901005467766E-3</v>
      </c>
      <c r="I111" s="91">
        <f t="shared" si="35"/>
        <v>37402.333002999978</v>
      </c>
      <c r="J111" s="91">
        <f>C111*(1+'Control Panel'!$C$45)</f>
        <v>58675417.932917707</v>
      </c>
      <c r="K111" s="91">
        <f>D111*(1+'Control Panel'!$C$45)</f>
        <v>58675417.932917707</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246794.09468198998</v>
      </c>
      <c r="N111" s="92">
        <f t="shared" si="36"/>
        <v>38524.40522198996</v>
      </c>
      <c r="O111" s="92">
        <f>J111*(1+'Control Panel'!$C$45)</f>
        <v>60435680.470905237</v>
      </c>
      <c r="P111" s="92">
        <f>K111*(1+'Control Panel'!$C$45)</f>
        <v>60435680.470905237</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254197.91752244969</v>
      </c>
      <c r="S111" s="92">
        <f t="shared" si="37"/>
        <v>39680.137378649641</v>
      </c>
      <c r="T111" s="92">
        <f>O111*(1+'Control Panel'!$C$45)</f>
        <v>62248750.885032393</v>
      </c>
      <c r="U111" s="92">
        <f>P111*(1+'Control Panel'!$C$45)</f>
        <v>62248750.885032393</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261823.85591304323</v>
      </c>
      <c r="X111" s="92">
        <f t="shared" si="38"/>
        <v>40870.542364929162</v>
      </c>
      <c r="Y111" s="91">
        <f>T111*(1+'Control Panel'!$C$45)</f>
        <v>64116213.411583364</v>
      </c>
      <c r="Z111" s="91">
        <f>U111*(1+'Control Panel'!$C$45)</f>
        <v>64116213.411583364</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269678.57192823454</v>
      </c>
      <c r="AC111" s="93">
        <f t="shared" si="39"/>
        <v>42096.658973677026</v>
      </c>
      <c r="AD111" s="93">
        <f>Y111*(1+'Control Panel'!$C$45)</f>
        <v>66039699.813930869</v>
      </c>
      <c r="AE111" s="91">
        <f>Z111*(1+'Control Panel'!$C$45)</f>
        <v>66039699.813930869</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277768.92942388158</v>
      </c>
      <c r="AH111" s="91">
        <f t="shared" si="40"/>
        <v>43359.559080687352</v>
      </c>
      <c r="AI111" s="92">
        <f t="shared" si="41"/>
        <v>1105732.0664496659</v>
      </c>
      <c r="AJ111" s="92">
        <f t="shared" si="42"/>
        <v>1310263.3694695989</v>
      </c>
      <c r="AK111" s="92">
        <f t="shared" si="43"/>
        <v>204531.30301993294</v>
      </c>
    </row>
    <row r="112" spans="1:80" s="94" customFormat="1" ht="14" x14ac:dyDescent="0.3">
      <c r="A112" s="86" t="str">
        <f>'ESTIMATED Earned Revenue'!A113</f>
        <v>Fort Myers, FL</v>
      </c>
      <c r="B112" s="86"/>
      <c r="C112" s="87">
        <f>'ESTIMATED Earned Revenue'!$I113*1.07925</f>
        <v>57846617.951437496</v>
      </c>
      <c r="D112" s="87">
        <f>'ESTIMATED Earned Revenue'!$L113*1.07925</f>
        <v>57846617.951437496</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239605.91700299998</v>
      </c>
      <c r="G112" s="89">
        <f t="shared" si="33"/>
        <v>3.495512636015313E-3</v>
      </c>
      <c r="H112" s="90">
        <f t="shared" si="34"/>
        <v>4.1420903328203262E-3</v>
      </c>
      <c r="I112" s="91">
        <f t="shared" si="35"/>
        <v>37402.333002999978</v>
      </c>
      <c r="J112" s="91">
        <f>C112*(1+'Control Panel'!$C$45)</f>
        <v>59582016.489980623</v>
      </c>
      <c r="K112" s="91">
        <f>D112*(1+'Control Panel'!$C$45)</f>
        <v>59582016.489980623</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246794.09468198998</v>
      </c>
      <c r="N112" s="92">
        <f t="shared" si="36"/>
        <v>38524.40522198996</v>
      </c>
      <c r="O112" s="92">
        <f>J112*(1+'Control Panel'!$C$45)</f>
        <v>61369476.984680042</v>
      </c>
      <c r="P112" s="92">
        <f>K112*(1+'Control Panel'!$C$45)</f>
        <v>61369476.984680042</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254197.91752244969</v>
      </c>
      <c r="S112" s="92">
        <f t="shared" si="37"/>
        <v>39680.137378649641</v>
      </c>
      <c r="T112" s="92">
        <f>O112*(1+'Control Panel'!$C$45)</f>
        <v>63210561.294220448</v>
      </c>
      <c r="U112" s="92">
        <f>P112*(1+'Control Panel'!$C$45)</f>
        <v>63210561.294220448</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261823.85591304323</v>
      </c>
      <c r="X112" s="92">
        <f t="shared" si="38"/>
        <v>40870.542364929162</v>
      </c>
      <c r="Y112" s="91">
        <f>T112*(1+'Control Panel'!$C$45)</f>
        <v>65106878.133047059</v>
      </c>
      <c r="Z112" s="91">
        <f>U112*(1+'Control Panel'!$C$45)</f>
        <v>65106878.133047059</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269678.57192823454</v>
      </c>
      <c r="AC112" s="93">
        <f t="shared" si="39"/>
        <v>42096.658973677026</v>
      </c>
      <c r="AD112" s="93">
        <f>Y112*(1+'Control Panel'!$C$45)</f>
        <v>67060084.477038473</v>
      </c>
      <c r="AE112" s="91">
        <f>Z112*(1+'Control Panel'!$C$45)</f>
        <v>67060084.477038473</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277768.92942388158</v>
      </c>
      <c r="AH112" s="91">
        <f t="shared" si="40"/>
        <v>43359.559080687352</v>
      </c>
      <c r="AI112" s="92">
        <f t="shared" si="41"/>
        <v>1105732.0664496659</v>
      </c>
      <c r="AJ112" s="92">
        <f t="shared" si="42"/>
        <v>1310263.3694695989</v>
      </c>
      <c r="AK112" s="92">
        <f t="shared" si="43"/>
        <v>204531.30301993294</v>
      </c>
    </row>
    <row r="113" spans="1:37" s="94" customFormat="1" ht="14" x14ac:dyDescent="0.3">
      <c r="A113" s="86" t="str">
        <f>'ESTIMATED Earned Revenue'!A114</f>
        <v>London, ON</v>
      </c>
      <c r="B113" s="86"/>
      <c r="C113" s="95">
        <f>'ESTIMATED Earned Revenue'!$I114*1.07925</f>
        <v>59151754.771379992</v>
      </c>
      <c r="D113" s="95">
        <f>'ESTIMATED Earned Revenue'!$L114*1.07925</f>
        <v>59151754.771379992</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239605.91700299998</v>
      </c>
      <c r="G113" s="89">
        <f t="shared" si="33"/>
        <v>3.4183869063819264E-3</v>
      </c>
      <c r="H113" s="90">
        <f t="shared" si="34"/>
        <v>4.0506983762201255E-3</v>
      </c>
      <c r="I113" s="91">
        <f t="shared" si="35"/>
        <v>37402.333002999978</v>
      </c>
      <c r="J113" s="91">
        <f>C113*(1+'Control Panel'!$C$45)</f>
        <v>60926307.414521396</v>
      </c>
      <c r="K113" s="91">
        <f>D113*(1+'Control Panel'!$C$45)</f>
        <v>60926307.414521396</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246794.09468198998</v>
      </c>
      <c r="N113" s="92">
        <f t="shared" si="36"/>
        <v>38524.40522198996</v>
      </c>
      <c r="O113" s="92">
        <f>J113*(1+'Control Panel'!$C$45)</f>
        <v>62754096.636957042</v>
      </c>
      <c r="P113" s="92">
        <f>K113*(1+'Control Panel'!$C$45)</f>
        <v>62754096.636957042</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254197.91752244969</v>
      </c>
      <c r="S113" s="92">
        <f t="shared" si="37"/>
        <v>39680.137378649641</v>
      </c>
      <c r="T113" s="92">
        <f>O113*(1+'Control Panel'!$C$45)</f>
        <v>64636719.536065757</v>
      </c>
      <c r="U113" s="92">
        <f>P113*(1+'Control Panel'!$C$45)</f>
        <v>64636719.536065757</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261823.85591304323</v>
      </c>
      <c r="X113" s="92">
        <f t="shared" si="38"/>
        <v>40870.542364929162</v>
      </c>
      <c r="Y113" s="91">
        <f>T113*(1+'Control Panel'!$C$45)</f>
        <v>66575821.122147731</v>
      </c>
      <c r="Z113" s="91">
        <f>U113*(1+'Control Panel'!$C$45)</f>
        <v>66575821.122147731</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269678.57192823454</v>
      </c>
      <c r="AC113" s="93">
        <f t="shared" si="39"/>
        <v>42096.658973677026</v>
      </c>
      <c r="AD113" s="93">
        <f>Y113*(1+'Control Panel'!$C$45)</f>
        <v>68573095.755812168</v>
      </c>
      <c r="AE113" s="91">
        <f>Z113*(1+'Control Panel'!$C$45)</f>
        <v>68573095.755812168</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277768.92942388158</v>
      </c>
      <c r="AH113" s="91">
        <f t="shared" si="40"/>
        <v>43359.559080687352</v>
      </c>
      <c r="AI113" s="92">
        <f t="shared" si="41"/>
        <v>1105732.0664496659</v>
      </c>
      <c r="AJ113" s="92">
        <f t="shared" si="42"/>
        <v>1310263.3694695989</v>
      </c>
      <c r="AK113" s="92">
        <f t="shared" si="43"/>
        <v>204531.30301993294</v>
      </c>
    </row>
    <row r="114" spans="1:37" s="94" customFormat="1" ht="14" x14ac:dyDescent="0.3">
      <c r="A114" s="86" t="str">
        <f>'ESTIMATED Earned Revenue'!A115</f>
        <v>West Palm Beach, FL</v>
      </c>
      <c r="B114" s="86"/>
      <c r="C114" s="87">
        <f>'ESTIMATED Earned Revenue'!$I115*1.07925</f>
        <v>59214786.295469999</v>
      </c>
      <c r="D114" s="87">
        <f>'ESTIMATED Earned Revenue'!$L115*1.07925</f>
        <v>59011164.197970003</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239605.91700299998</v>
      </c>
      <c r="G114" s="89">
        <f t="shared" si="33"/>
        <v>3.4147481845335785E-3</v>
      </c>
      <c r="H114" s="90">
        <f t="shared" si="34"/>
        <v>4.0603489231151703E-3</v>
      </c>
      <c r="I114" s="91">
        <f t="shared" si="35"/>
        <v>37402.333002999978</v>
      </c>
      <c r="J114" s="91">
        <f>C114*(1+'Control Panel'!$C$45)</f>
        <v>60991229.884334102</v>
      </c>
      <c r="K114" s="91">
        <f>D114*(1+'Control Panel'!$C$45)</f>
        <v>60781499.123909101</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246794.09468198998</v>
      </c>
      <c r="N114" s="92">
        <f t="shared" si="36"/>
        <v>38524.40522198996</v>
      </c>
      <c r="O114" s="92">
        <f>J114*(1+'Control Panel'!$C$45)</f>
        <v>62820966.780864127</v>
      </c>
      <c r="P114" s="92">
        <f>K114*(1+'Control Panel'!$C$45)</f>
        <v>62604944.097626373</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254197.91752244969</v>
      </c>
      <c r="S114" s="92">
        <f t="shared" si="37"/>
        <v>39680.137378649641</v>
      </c>
      <c r="T114" s="92">
        <f>O114*(1+'Control Panel'!$C$45)</f>
        <v>64705595.784290053</v>
      </c>
      <c r="U114" s="92">
        <f>P114*(1+'Control Panel'!$C$45)</f>
        <v>64483092.420555167</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261823.85591304323</v>
      </c>
      <c r="X114" s="92">
        <f t="shared" si="38"/>
        <v>40870.542364929162</v>
      </c>
      <c r="Y114" s="91">
        <f>T114*(1+'Control Panel'!$C$45)</f>
        <v>66646763.657818757</v>
      </c>
      <c r="Z114" s="91">
        <f>U114*(1+'Control Panel'!$C$45)</f>
        <v>66417585.193171822</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269678.57192823454</v>
      </c>
      <c r="AC114" s="93">
        <f t="shared" si="39"/>
        <v>42096.658973677026</v>
      </c>
      <c r="AD114" s="93">
        <f>Y114*(1+'Control Panel'!$C$45)</f>
        <v>68646166.567553326</v>
      </c>
      <c r="AE114" s="91">
        <f>Z114*(1+'Control Panel'!$C$45)</f>
        <v>68410112.748966977</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277768.92942388158</v>
      </c>
      <c r="AH114" s="91">
        <f t="shared" si="40"/>
        <v>43359.559080687352</v>
      </c>
      <c r="AI114" s="92">
        <f t="shared" si="41"/>
        <v>1105732.0664496659</v>
      </c>
      <c r="AJ114" s="92">
        <f t="shared" si="42"/>
        <v>1310263.3694695989</v>
      </c>
      <c r="AK114" s="92">
        <f t="shared" si="43"/>
        <v>204531.30301993294</v>
      </c>
    </row>
    <row r="115" spans="1:37" s="94" customFormat="1" ht="14" x14ac:dyDescent="0.3">
      <c r="A115" s="86" t="str">
        <f>'ESTIMATED Earned Revenue'!A116</f>
        <v>Macon, GA</v>
      </c>
      <c r="B115" s="86"/>
      <c r="C115" s="87">
        <f>'ESTIMATED Earned Revenue'!$I116*1.07925</f>
        <v>62792961.683865003</v>
      </c>
      <c r="D115" s="87">
        <f>'ESTIMATED Earned Revenue'!$L116*1.07925</f>
        <v>62258671.416615002</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239605.91700299998</v>
      </c>
      <c r="G115" s="89">
        <f t="shared" si="33"/>
        <v>3.2201631930980782E-3</v>
      </c>
      <c r="H115" s="90">
        <f t="shared" si="34"/>
        <v>3.8485549330089983E-3</v>
      </c>
      <c r="I115" s="91">
        <f t="shared" si="35"/>
        <v>37402.333002999978</v>
      </c>
      <c r="J115" s="91">
        <f>C115*(1+'Control Panel'!$C$45)</f>
        <v>64676750.534380957</v>
      </c>
      <c r="K115" s="91">
        <f>D115*(1+'Control Panel'!$C$45)</f>
        <v>64126431.55911345</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246794.09468198998</v>
      </c>
      <c r="N115" s="92">
        <f t="shared" si="36"/>
        <v>38524.40522198996</v>
      </c>
      <c r="O115" s="92">
        <f>J115*(1+'Control Panel'!$C$45)</f>
        <v>66617053.050412387</v>
      </c>
      <c r="P115" s="92">
        <f>K115*(1+'Control Panel'!$C$45)</f>
        <v>66050224.505886853</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254197.91752244969</v>
      </c>
      <c r="S115" s="92">
        <f t="shared" si="37"/>
        <v>39680.137378649641</v>
      </c>
      <c r="T115" s="92">
        <f>O115*(1+'Control Panel'!$C$45)</f>
        <v>68615564.641924754</v>
      </c>
      <c r="U115" s="92">
        <f>P115*(1+'Control Panel'!$C$45)</f>
        <v>68031731.241063461</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261823.85591304323</v>
      </c>
      <c r="X115" s="92">
        <f t="shared" si="38"/>
        <v>40870.542364929162</v>
      </c>
      <c r="Y115" s="91">
        <f>T115*(1+'Control Panel'!$C$45)</f>
        <v>70674031.581182495</v>
      </c>
      <c r="Z115" s="91">
        <f>U115*(1+'Control Panel'!$C$45)</f>
        <v>70072683.178295359</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269678.57192823454</v>
      </c>
      <c r="AC115" s="93">
        <f t="shared" si="39"/>
        <v>42096.658973677026</v>
      </c>
      <c r="AD115" s="93">
        <f>Y115*(1+'Control Panel'!$C$45)</f>
        <v>72794252.528617978</v>
      </c>
      <c r="AE115" s="91">
        <f>Z115*(1+'Control Panel'!$C$45)</f>
        <v>72174863.673644215</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277768.92942388158</v>
      </c>
      <c r="AH115" s="91">
        <f t="shared" si="40"/>
        <v>43359.559080687352</v>
      </c>
      <c r="AI115" s="92">
        <f t="shared" si="41"/>
        <v>1105732.0664496659</v>
      </c>
      <c r="AJ115" s="92">
        <f t="shared" si="42"/>
        <v>1310263.3694695989</v>
      </c>
      <c r="AK115" s="92">
        <f t="shared" si="43"/>
        <v>204531.30301993294</v>
      </c>
    </row>
    <row r="116" spans="1:37" s="94" customFormat="1" ht="14" x14ac:dyDescent="0.3">
      <c r="A116" s="86" t="str">
        <f>'ESTIMATED Earned Revenue'!A117</f>
        <v>Greenville, SC</v>
      </c>
      <c r="B116" s="86"/>
      <c r="C116" s="87">
        <f>'ESTIMATED Earned Revenue'!$I117*1.07925</f>
        <v>63378027.015750006</v>
      </c>
      <c r="D116" s="87">
        <f>'ESTIMATED Earned Revenue'!$L117*1.07925</f>
        <v>63378027.015750006</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239605.91700299998</v>
      </c>
      <c r="G116" s="89">
        <f t="shared" si="33"/>
        <v>3.1904367100249209E-3</v>
      </c>
      <c r="H116" s="90">
        <f t="shared" si="34"/>
        <v>3.780583402248476E-3</v>
      </c>
      <c r="I116" s="91">
        <f t="shared" si="35"/>
        <v>37402.333002999978</v>
      </c>
      <c r="J116" s="91">
        <f>C116*(1+'Control Panel'!$C$45)</f>
        <v>65279367.826222509</v>
      </c>
      <c r="K116" s="91">
        <f>D116*(1+'Control Panel'!$C$45)</f>
        <v>65279367.826222509</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246794.09468198998</v>
      </c>
      <c r="N116" s="92">
        <f t="shared" si="36"/>
        <v>38524.40522198996</v>
      </c>
      <c r="O116" s="92">
        <f>J116*(1+'Control Panel'!$C$45)</f>
        <v>67237748.861009181</v>
      </c>
      <c r="P116" s="92">
        <f>K116*(1+'Control Panel'!$C$45)</f>
        <v>67237748.861009181</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254197.91752244969</v>
      </c>
      <c r="S116" s="92">
        <f t="shared" si="37"/>
        <v>39680.137378649641</v>
      </c>
      <c r="T116" s="92">
        <f>O116*(1+'Control Panel'!$C$45)</f>
        <v>69254881.326839462</v>
      </c>
      <c r="U116" s="92">
        <f>P116*(1+'Control Panel'!$C$45)</f>
        <v>69254881.326839462</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261823.85591304323</v>
      </c>
      <c r="X116" s="92">
        <f t="shared" si="38"/>
        <v>40870.542364929162</v>
      </c>
      <c r="Y116" s="91">
        <f>T116*(1+'Control Panel'!$C$45)</f>
        <v>71332527.766644642</v>
      </c>
      <c r="Z116" s="91">
        <f>U116*(1+'Control Panel'!$C$45)</f>
        <v>71332527.766644642</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269678.57192823454</v>
      </c>
      <c r="AC116" s="93">
        <f t="shared" si="39"/>
        <v>42096.658973677026</v>
      </c>
      <c r="AD116" s="93">
        <f>Y116*(1+'Control Panel'!$C$45)</f>
        <v>73472503.599643975</v>
      </c>
      <c r="AE116" s="91">
        <f>Z116*(1+'Control Panel'!$C$45)</f>
        <v>73472503.599643975</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277768.92942388158</v>
      </c>
      <c r="AH116" s="91">
        <f t="shared" si="40"/>
        <v>43359.559080687352</v>
      </c>
      <c r="AI116" s="92">
        <f t="shared" si="41"/>
        <v>1105732.0664496659</v>
      </c>
      <c r="AJ116" s="92">
        <f t="shared" si="42"/>
        <v>1310263.3694695989</v>
      </c>
      <c r="AK116" s="92">
        <f t="shared" si="43"/>
        <v>204531.30301993294</v>
      </c>
    </row>
    <row r="117" spans="1:37" s="94" customFormat="1" ht="14" x14ac:dyDescent="0.3">
      <c r="A117" s="86" t="str">
        <f>'ESTIMATED Earned Revenue'!A118</f>
        <v>Dayton, OH</v>
      </c>
      <c r="B117" s="86"/>
      <c r="C117" s="87">
        <f>'ESTIMATED Earned Revenue'!$I118*1.07925</f>
        <v>64581024.522262506</v>
      </c>
      <c r="D117" s="87">
        <f>'ESTIMATED Earned Revenue'!$L118*1.07925</f>
        <v>64473905.722012512</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239605.91700299998</v>
      </c>
      <c r="G117" s="89">
        <f t="shared" si="33"/>
        <v>3.1310061352510126E-3</v>
      </c>
      <c r="H117" s="90">
        <f t="shared" si="34"/>
        <v>3.716323903752497E-3</v>
      </c>
      <c r="I117" s="91">
        <f t="shared" si="35"/>
        <v>37402.333002999978</v>
      </c>
      <c r="J117" s="91">
        <f>C117*(1+'Control Panel'!$C$45)</f>
        <v>66518455.257930383</v>
      </c>
      <c r="K117" s="91">
        <f>D117*(1+'Control Panel'!$C$45)</f>
        <v>66408122.893672891</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246794.09468198998</v>
      </c>
      <c r="N117" s="92">
        <f t="shared" si="36"/>
        <v>38524.40522198996</v>
      </c>
      <c r="O117" s="92">
        <f>J117*(1+'Control Panel'!$C$45)</f>
        <v>68514008.915668294</v>
      </c>
      <c r="P117" s="92">
        <f>K117*(1+'Control Panel'!$C$45)</f>
        <v>68400366.580483079</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254197.91752244969</v>
      </c>
      <c r="S117" s="92">
        <f t="shared" si="37"/>
        <v>39680.137378649641</v>
      </c>
      <c r="T117" s="92">
        <f>O117*(1+'Control Panel'!$C$45)</f>
        <v>70569429.183138341</v>
      </c>
      <c r="U117" s="92">
        <f>P117*(1+'Control Panel'!$C$45)</f>
        <v>70452377.577897578</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261823.85591304323</v>
      </c>
      <c r="X117" s="92">
        <f t="shared" si="38"/>
        <v>40870.542364929162</v>
      </c>
      <c r="Y117" s="91">
        <f>T117*(1+'Control Panel'!$C$45)</f>
        <v>72686512.058632493</v>
      </c>
      <c r="Z117" s="91">
        <f>U117*(1+'Control Panel'!$C$45)</f>
        <v>72565948.905234501</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269678.57192823454</v>
      </c>
      <c r="AC117" s="93">
        <f t="shared" si="39"/>
        <v>42096.658973677026</v>
      </c>
      <c r="AD117" s="93">
        <f>Y117*(1+'Control Panel'!$C$45)</f>
        <v>74867107.42039147</v>
      </c>
      <c r="AE117" s="91">
        <f>Z117*(1+'Control Panel'!$C$45)</f>
        <v>74742927.372391537</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277768.92942388158</v>
      </c>
      <c r="AH117" s="91">
        <f t="shared" si="40"/>
        <v>43359.559080687352</v>
      </c>
      <c r="AI117" s="92">
        <f t="shared" si="41"/>
        <v>1105732.0664496659</v>
      </c>
      <c r="AJ117" s="92">
        <f t="shared" si="42"/>
        <v>1310263.3694695989</v>
      </c>
      <c r="AK117" s="92">
        <f t="shared" si="43"/>
        <v>204531.30301993294</v>
      </c>
    </row>
    <row r="118" spans="1:37" s="94" customFormat="1" ht="14" x14ac:dyDescent="0.3">
      <c r="A118" s="86" t="str">
        <f>'ESTIMATED Earned Revenue'!A119</f>
        <v>San Jose, CA</v>
      </c>
      <c r="B118" s="86"/>
      <c r="C118" s="87">
        <f>'ESTIMATED Earned Revenue'!$I119*1.07925</f>
        <v>64625518.330312505</v>
      </c>
      <c r="D118" s="87">
        <f>'ESTIMATED Earned Revenue'!$L119*1.07925</f>
        <v>63149553.2983125</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239605.91700299998</v>
      </c>
      <c r="G118" s="89">
        <f t="shared" si="33"/>
        <v>3.128850479256531E-3</v>
      </c>
      <c r="H118" s="90">
        <f t="shared" si="34"/>
        <v>3.7942614711955975E-3</v>
      </c>
      <c r="I118" s="91">
        <f t="shared" si="35"/>
        <v>37402.333002999978</v>
      </c>
      <c r="J118" s="91">
        <f>C118*(1+'Control Panel'!$C$45)</f>
        <v>66564283.880221881</v>
      </c>
      <c r="K118" s="91">
        <f>D118*(1+'Control Panel'!$C$45)</f>
        <v>65044039.89726188</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246794.09468198998</v>
      </c>
      <c r="N118" s="92">
        <f t="shared" si="36"/>
        <v>38524.40522198996</v>
      </c>
      <c r="O118" s="92">
        <f>J118*(1+'Control Panel'!$C$45)</f>
        <v>68561212.396628544</v>
      </c>
      <c r="P118" s="92">
        <f>K118*(1+'Control Panel'!$C$45)</f>
        <v>66995361.094179742</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254197.91752244969</v>
      </c>
      <c r="S118" s="92">
        <f t="shared" si="37"/>
        <v>39680.137378649641</v>
      </c>
      <c r="T118" s="92">
        <f>O118*(1+'Control Panel'!$C$45)</f>
        <v>70618048.768527403</v>
      </c>
      <c r="U118" s="92">
        <f>P118*(1+'Control Panel'!$C$45)</f>
        <v>69005221.927005142</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261823.85591304323</v>
      </c>
      <c r="X118" s="92">
        <f t="shared" si="38"/>
        <v>40870.542364929162</v>
      </c>
      <c r="Y118" s="91">
        <f>T118*(1+'Control Panel'!$C$45)</f>
        <v>72736590.231583223</v>
      </c>
      <c r="Z118" s="91">
        <f>U118*(1+'Control Panel'!$C$45)</f>
        <v>71075378.584815294</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269678.57192823454</v>
      </c>
      <c r="AC118" s="93">
        <f t="shared" si="39"/>
        <v>42096.658973677026</v>
      </c>
      <c r="AD118" s="93">
        <f>Y118*(1+'Control Panel'!$C$45)</f>
        <v>74918687.938530728</v>
      </c>
      <c r="AE118" s="91">
        <f>Z118*(1+'Control Panel'!$C$45)</f>
        <v>73207639.94235976</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277768.92942388158</v>
      </c>
      <c r="AH118" s="91">
        <f t="shared" si="40"/>
        <v>43359.559080687352</v>
      </c>
      <c r="AI118" s="92">
        <f t="shared" si="41"/>
        <v>1105732.0664496659</v>
      </c>
      <c r="AJ118" s="92">
        <f t="shared" si="42"/>
        <v>1310263.3694695989</v>
      </c>
      <c r="AK118" s="92">
        <f t="shared" si="43"/>
        <v>204531.30301993294</v>
      </c>
    </row>
    <row r="119" spans="1:37" s="94" customFormat="1" ht="14" x14ac:dyDescent="0.3">
      <c r="A119" s="86" t="str">
        <f>'ESTIMATED Earned Revenue'!A120</f>
        <v>Little Rock, AR</v>
      </c>
      <c r="B119" s="86"/>
      <c r="C119" s="87">
        <f>'ESTIMATED Earned Revenue'!$I120*1.07925</f>
        <v>66140428.044599995</v>
      </c>
      <c r="D119" s="87">
        <f>'ESTIMATED Earned Revenue'!$L120*1.07925</f>
        <v>66140428.044599995</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239605.91700299998</v>
      </c>
      <c r="G119" s="89">
        <f t="shared" si="33"/>
        <v>3.0571858994267397E-3</v>
      </c>
      <c r="H119" s="90">
        <f t="shared" si="34"/>
        <v>3.6226847041483956E-3</v>
      </c>
      <c r="I119" s="91">
        <f t="shared" si="35"/>
        <v>37402.333002999978</v>
      </c>
      <c r="J119" s="91">
        <f>C119*(1+'Control Panel'!$C$45)</f>
        <v>68124640.885938004</v>
      </c>
      <c r="K119" s="91">
        <f>D119*(1+'Control Panel'!$C$45)</f>
        <v>68124640.885938004</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246794.09468198998</v>
      </c>
      <c r="N119" s="92">
        <f t="shared" si="36"/>
        <v>38524.40522198996</v>
      </c>
      <c r="O119" s="92">
        <f>J119*(1+'Control Panel'!$C$45)</f>
        <v>70168380.11251615</v>
      </c>
      <c r="P119" s="92">
        <f>K119*(1+'Control Panel'!$C$45)</f>
        <v>70168380.11251615</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254197.91752244969</v>
      </c>
      <c r="S119" s="92">
        <f t="shared" si="37"/>
        <v>39680.137378649641</v>
      </c>
      <c r="T119" s="92">
        <f>O119*(1+'Control Panel'!$C$45)</f>
        <v>72273431.515891641</v>
      </c>
      <c r="U119" s="92">
        <f>P119*(1+'Control Panel'!$C$45)</f>
        <v>72273431.515891641</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261823.85591304323</v>
      </c>
      <c r="X119" s="92">
        <f t="shared" si="38"/>
        <v>40870.542364929162</v>
      </c>
      <c r="Y119" s="91">
        <f>T119*(1+'Control Panel'!$C$45)</f>
        <v>74441634.461368397</v>
      </c>
      <c r="Z119" s="91">
        <f>U119*(1+'Control Panel'!$C$45)</f>
        <v>74441634.461368397</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269678.57192823454</v>
      </c>
      <c r="AC119" s="93">
        <f t="shared" si="39"/>
        <v>42096.658973677026</v>
      </c>
      <c r="AD119" s="93">
        <f>Y119*(1+'Control Panel'!$C$45)</f>
        <v>76674883.495209455</v>
      </c>
      <c r="AE119" s="91">
        <f>Z119*(1+'Control Panel'!$C$45)</f>
        <v>76674883.495209455</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277768.92942388158</v>
      </c>
      <c r="AH119" s="91">
        <f t="shared" si="40"/>
        <v>43359.559080687352</v>
      </c>
      <c r="AI119" s="92">
        <f t="shared" si="41"/>
        <v>1105732.0664496659</v>
      </c>
      <c r="AJ119" s="92">
        <f t="shared" si="42"/>
        <v>1310263.3694695989</v>
      </c>
      <c r="AK119" s="92">
        <f t="shared" si="43"/>
        <v>204531.30301993294</v>
      </c>
    </row>
    <row r="120" spans="1:37" s="94" customFormat="1" ht="14" x14ac:dyDescent="0.3">
      <c r="A120" s="86" t="str">
        <f>'ESTIMATED Earned Revenue'!A121</f>
        <v>Fort Worth, TX</v>
      </c>
      <c r="B120" s="86"/>
      <c r="C120" s="87">
        <f>'ESTIMATED Earned Revenue'!$I121*1.07925</f>
        <v>66473194.060500003</v>
      </c>
      <c r="D120" s="87">
        <f>'ESTIMATED Earned Revenue'!$L121*1.07925</f>
        <v>66473194.060500003</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239605.91700299998</v>
      </c>
      <c r="G120" s="89">
        <f t="shared" si="33"/>
        <v>3.0418815713288299E-3</v>
      </c>
      <c r="H120" s="90">
        <f t="shared" si="34"/>
        <v>3.6045494787707165E-3</v>
      </c>
      <c r="I120" s="91">
        <f t="shared" si="35"/>
        <v>37402.333002999978</v>
      </c>
      <c r="J120" s="91">
        <f>C120*(1+'Control Panel'!$C$45)</f>
        <v>68467389.88231501</v>
      </c>
      <c r="K120" s="91">
        <f>D120*(1+'Control Panel'!$C$45)</f>
        <v>68467389.88231501</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246794.09468198998</v>
      </c>
      <c r="N120" s="92">
        <f t="shared" si="36"/>
        <v>38524.40522198996</v>
      </c>
      <c r="O120" s="92">
        <f>J120*(1+'Control Panel'!$C$45)</f>
        <v>70521411.578784466</v>
      </c>
      <c r="P120" s="92">
        <f>K120*(1+'Control Panel'!$C$45)</f>
        <v>70521411.578784466</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254197.91752244969</v>
      </c>
      <c r="S120" s="92">
        <f t="shared" si="37"/>
        <v>39680.137378649641</v>
      </c>
      <c r="T120" s="92">
        <f>O120*(1+'Control Panel'!$C$45)</f>
        <v>72637053.926147997</v>
      </c>
      <c r="U120" s="92">
        <f>P120*(1+'Control Panel'!$C$45)</f>
        <v>72637053.926147997</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261823.85591304323</v>
      </c>
      <c r="X120" s="92">
        <f t="shared" si="38"/>
        <v>40870.542364929162</v>
      </c>
      <c r="Y120" s="91">
        <f>T120*(1+'Control Panel'!$C$45)</f>
        <v>74816165.543932438</v>
      </c>
      <c r="Z120" s="91">
        <f>U120*(1+'Control Panel'!$C$45)</f>
        <v>74816165.543932438</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269678.57192823454</v>
      </c>
      <c r="AC120" s="93">
        <f t="shared" si="39"/>
        <v>42096.658973677026</v>
      </c>
      <c r="AD120" s="93">
        <f>Y120*(1+'Control Panel'!$C$45)</f>
        <v>77060650.510250419</v>
      </c>
      <c r="AE120" s="91">
        <f>Z120*(1+'Control Panel'!$C$45)</f>
        <v>77060650.510250419</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277768.92942388158</v>
      </c>
      <c r="AH120" s="91">
        <f t="shared" si="40"/>
        <v>43359.559080687352</v>
      </c>
      <c r="AI120" s="92">
        <f t="shared" si="41"/>
        <v>1105732.0664496659</v>
      </c>
      <c r="AJ120" s="92">
        <f t="shared" si="42"/>
        <v>1310263.3694695989</v>
      </c>
      <c r="AK120" s="92">
        <f t="shared" si="43"/>
        <v>204531.30301993294</v>
      </c>
    </row>
    <row r="121" spans="1:37" s="94" customFormat="1" ht="14" x14ac:dyDescent="0.3">
      <c r="A121" s="86" t="str">
        <f>'ESTIMATED Earned Revenue'!A122</f>
        <v>Pittsburgh, PA</v>
      </c>
      <c r="B121" s="86"/>
      <c r="C121" s="87">
        <f>'ESTIMATED Earned Revenue'!$I122*1.07925</f>
        <v>68592393.171750009</v>
      </c>
      <c r="D121" s="87">
        <f>'ESTIMATED Earned Revenue'!$L122*1.07925</f>
        <v>68592393.171750009</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239605.91700299998</v>
      </c>
      <c r="G121" s="89">
        <f t="shared" si="33"/>
        <v>2.9479009938273766E-3</v>
      </c>
      <c r="H121" s="90">
        <f t="shared" si="34"/>
        <v>3.4931849717365223E-3</v>
      </c>
      <c r="I121" s="91">
        <f t="shared" si="35"/>
        <v>37402.333002999978</v>
      </c>
      <c r="J121" s="91">
        <f>C121*(1+'Control Panel'!$C$45)</f>
        <v>70650164.966902509</v>
      </c>
      <c r="K121" s="91">
        <f>D121*(1+'Control Panel'!$C$45)</f>
        <v>70650164.966902509</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246794.09468198998</v>
      </c>
      <c r="N121" s="92">
        <f t="shared" si="36"/>
        <v>38524.40522198996</v>
      </c>
      <c r="O121" s="92">
        <f>J121*(1+'Control Panel'!$C$45)</f>
        <v>72769669.915909588</v>
      </c>
      <c r="P121" s="92">
        <f>K121*(1+'Control Panel'!$C$45)</f>
        <v>72769669.915909588</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254197.91752244969</v>
      </c>
      <c r="S121" s="92">
        <f t="shared" si="37"/>
        <v>39680.137378649641</v>
      </c>
      <c r="T121" s="92">
        <f>O121*(1+'Control Panel'!$C$45)</f>
        <v>74952760.013386875</v>
      </c>
      <c r="U121" s="92">
        <f>P121*(1+'Control Panel'!$C$45)</f>
        <v>74952760.013386875</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261823.85591304323</v>
      </c>
      <c r="X121" s="92">
        <f t="shared" si="38"/>
        <v>40870.542364929162</v>
      </c>
      <c r="Y121" s="91">
        <f>T121*(1+'Control Panel'!$C$45)</f>
        <v>77201342.813788489</v>
      </c>
      <c r="Z121" s="91">
        <f>U121*(1+'Control Panel'!$C$45)</f>
        <v>77201342.813788489</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269678.57192823454</v>
      </c>
      <c r="AC121" s="93">
        <f t="shared" si="39"/>
        <v>42096.658973677026</v>
      </c>
      <c r="AD121" s="93">
        <f>Y121*(1+'Control Panel'!$C$45)</f>
        <v>79517383.098202139</v>
      </c>
      <c r="AE121" s="91">
        <f>Z121*(1+'Control Panel'!$C$45)</f>
        <v>79517383.098202139</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277768.92942388158</v>
      </c>
      <c r="AH121" s="91">
        <f t="shared" si="40"/>
        <v>43359.559080687352</v>
      </c>
      <c r="AI121" s="92">
        <f t="shared" si="41"/>
        <v>1105732.0664496659</v>
      </c>
      <c r="AJ121" s="92">
        <f t="shared" si="42"/>
        <v>1310263.3694695989</v>
      </c>
      <c r="AK121" s="92">
        <f t="shared" si="43"/>
        <v>204531.30301993294</v>
      </c>
    </row>
    <row r="122" spans="1:37" s="94" customFormat="1" ht="14" x14ac:dyDescent="0.3">
      <c r="A122" s="86" t="str">
        <f>'ESTIMATED Earned Revenue'!A123</f>
        <v>Roanoke, VA</v>
      </c>
      <c r="B122" s="86"/>
      <c r="C122" s="87">
        <f>'ESTIMATED Earned Revenue'!$I123*1.07925</f>
        <v>70013940.659572497</v>
      </c>
      <c r="D122" s="87">
        <f>'ESTIMATED Earned Revenue'!$L123*1.07925</f>
        <v>66312053.800822489</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239605.91700299998</v>
      </c>
      <c r="G122" s="89">
        <f t="shared" si="33"/>
        <v>2.8880474673346956E-3</v>
      </c>
      <c r="H122" s="90">
        <f t="shared" si="34"/>
        <v>3.6133086410306309E-3</v>
      </c>
      <c r="I122" s="91">
        <f t="shared" si="35"/>
        <v>37402.333002999978</v>
      </c>
      <c r="J122" s="91">
        <f>C122*(1+'Control Panel'!$C$45)</f>
        <v>72114358.879359677</v>
      </c>
      <c r="K122" s="91">
        <f>D122*(1+'Control Panel'!$C$45)</f>
        <v>68301415.414847165</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246794.09468198998</v>
      </c>
      <c r="N122" s="92">
        <f t="shared" si="36"/>
        <v>38524.40522198996</v>
      </c>
      <c r="O122" s="92">
        <f>J122*(1+'Control Panel'!$C$45)</f>
        <v>74277789.645740464</v>
      </c>
      <c r="P122" s="92">
        <f>K122*(1+'Control Panel'!$C$45)</f>
        <v>70350457.877292588</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254197.91752244969</v>
      </c>
      <c r="S122" s="92">
        <f t="shared" si="37"/>
        <v>39680.137378649641</v>
      </c>
      <c r="T122" s="92">
        <f>O122*(1+'Control Panel'!$C$45)</f>
        <v>76506123.335112676</v>
      </c>
      <c r="U122" s="92">
        <f>P122*(1+'Control Panel'!$C$45)</f>
        <v>72460971.61361137</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261823.85591304323</v>
      </c>
      <c r="X122" s="92">
        <f t="shared" si="38"/>
        <v>40870.542364929162</v>
      </c>
      <c r="Y122" s="91">
        <f>T122*(1+'Control Panel'!$C$45)</f>
        <v>78801307.035166055</v>
      </c>
      <c r="Z122" s="91">
        <f>U122*(1+'Control Panel'!$C$45)</f>
        <v>74634800.762019709</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269678.57192823454</v>
      </c>
      <c r="AC122" s="93">
        <f t="shared" si="39"/>
        <v>42096.658973677026</v>
      </c>
      <c r="AD122" s="93">
        <f>Y122*(1+'Control Panel'!$C$45)</f>
        <v>81165346.246221036</v>
      </c>
      <c r="AE122" s="91">
        <f>Z122*(1+'Control Panel'!$C$45)</f>
        <v>76873844.784880295</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277768.92942388158</v>
      </c>
      <c r="AH122" s="91">
        <f t="shared" si="40"/>
        <v>43359.559080687352</v>
      </c>
      <c r="AI122" s="92">
        <f t="shared" si="41"/>
        <v>1105732.0664496659</v>
      </c>
      <c r="AJ122" s="92">
        <f t="shared" si="42"/>
        <v>1310263.3694695989</v>
      </c>
      <c r="AK122" s="92">
        <f t="shared" si="43"/>
        <v>204531.30301993294</v>
      </c>
    </row>
    <row r="123" spans="1:37" s="94" customFormat="1" ht="14" x14ac:dyDescent="0.3">
      <c r="A123" s="86" t="str">
        <f>'ESTIMATED Earned Revenue'!A124</f>
        <v>Maple Shade, NJ</v>
      </c>
      <c r="B123" s="86"/>
      <c r="C123" s="87">
        <f>'ESTIMATED Earned Revenue'!$I124*1.07925</f>
        <v>70103798.615250006</v>
      </c>
      <c r="D123" s="87">
        <f>'ESTIMATED Earned Revenue'!$L124*1.07925</f>
        <v>70103798.615250006</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239605.91700299998</v>
      </c>
      <c r="G123" s="89">
        <f t="shared" si="33"/>
        <v>2.8843456131350592E-3</v>
      </c>
      <c r="H123" s="90">
        <f t="shared" si="34"/>
        <v>3.4178735209204111E-3</v>
      </c>
      <c r="I123" s="91">
        <f t="shared" si="35"/>
        <v>37402.333002999978</v>
      </c>
      <c r="J123" s="91">
        <f>C123*(1+'Control Panel'!$C$45)</f>
        <v>72206912.573707506</v>
      </c>
      <c r="K123" s="91">
        <f>D123*(1+'Control Panel'!$C$45)</f>
        <v>72206912.573707506</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246794.09468198998</v>
      </c>
      <c r="N123" s="92">
        <f t="shared" si="36"/>
        <v>38524.40522198996</v>
      </c>
      <c r="O123" s="92">
        <f>J123*(1+'Control Panel'!$C$45)</f>
        <v>74373119.950918734</v>
      </c>
      <c r="P123" s="92">
        <f>K123*(1+'Control Panel'!$C$45)</f>
        <v>74373119.950918734</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254197.91752244969</v>
      </c>
      <c r="S123" s="92">
        <f t="shared" si="37"/>
        <v>39680.137378649641</v>
      </c>
      <c r="T123" s="92">
        <f>O123*(1+'Control Panel'!$C$45)</f>
        <v>76604313.5494463</v>
      </c>
      <c r="U123" s="92">
        <f>P123*(1+'Control Panel'!$C$45)</f>
        <v>76604313.5494463</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261823.85591304323</v>
      </c>
      <c r="X123" s="92">
        <f t="shared" si="38"/>
        <v>40870.542364929162</v>
      </c>
      <c r="Y123" s="91">
        <f>T123*(1+'Control Panel'!$C$45)</f>
        <v>78902442.955929697</v>
      </c>
      <c r="Z123" s="91">
        <f>U123*(1+'Control Panel'!$C$45)</f>
        <v>78902442.955929697</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269678.57192823454</v>
      </c>
      <c r="AC123" s="93">
        <f t="shared" si="39"/>
        <v>42096.658973677026</v>
      </c>
      <c r="AD123" s="93">
        <f>Y123*(1+'Control Panel'!$C$45)</f>
        <v>81269516.244607583</v>
      </c>
      <c r="AE123" s="91">
        <f>Z123*(1+'Control Panel'!$C$45)</f>
        <v>81269516.244607583</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277768.92942388158</v>
      </c>
      <c r="AH123" s="91">
        <f t="shared" si="40"/>
        <v>43359.559080687352</v>
      </c>
      <c r="AI123" s="92">
        <f t="shared" si="41"/>
        <v>1105732.0664496659</v>
      </c>
      <c r="AJ123" s="92">
        <f t="shared" si="42"/>
        <v>1310263.3694695989</v>
      </c>
      <c r="AK123" s="92">
        <f t="shared" si="43"/>
        <v>204531.30301993294</v>
      </c>
    </row>
    <row r="124" spans="1:37" s="94" customFormat="1" ht="14" x14ac:dyDescent="0.3">
      <c r="A124" s="86" t="str">
        <f>'ESTIMATED Earned Revenue'!A125</f>
        <v>Menasha, WI</v>
      </c>
      <c r="B124" s="86"/>
      <c r="C124" s="87">
        <f>'ESTIMATED Earned Revenue'!$I125*1.07925</f>
        <v>71813932.426635012</v>
      </c>
      <c r="D124" s="87">
        <f>'ESTIMATED Earned Revenue'!$L125*1.07925</f>
        <v>71632514.818635002</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239605.91700299998</v>
      </c>
      <c r="G124" s="89">
        <f t="shared" si="33"/>
        <v>2.8156595408080575E-3</v>
      </c>
      <c r="H124" s="90">
        <f t="shared" si="34"/>
        <v>3.344932362205259E-3</v>
      </c>
      <c r="I124" s="91">
        <f t="shared" si="35"/>
        <v>37402.333002999978</v>
      </c>
      <c r="J124" s="91">
        <f>C124*(1+'Control Panel'!$C$45)</f>
        <v>73968350.39943406</v>
      </c>
      <c r="K124" s="91">
        <f>D124*(1+'Control Panel'!$C$45)</f>
        <v>73781490.263194054</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246794.09468198998</v>
      </c>
      <c r="N124" s="92">
        <f t="shared" si="36"/>
        <v>38524.40522198996</v>
      </c>
      <c r="O124" s="92">
        <f>J124*(1+'Control Panel'!$C$45)</f>
        <v>76187400.911417082</v>
      </c>
      <c r="P124" s="92">
        <f>K124*(1+'Control Panel'!$C$45)</f>
        <v>75994934.971089885</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254197.91752244969</v>
      </c>
      <c r="S124" s="92">
        <f t="shared" si="37"/>
        <v>39680.137378649641</v>
      </c>
      <c r="T124" s="92">
        <f>O124*(1+'Control Panel'!$C$45)</f>
        <v>78473022.938759595</v>
      </c>
      <c r="U124" s="92">
        <f>P124*(1+'Control Panel'!$C$45)</f>
        <v>78274783.020222589</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261823.85591304323</v>
      </c>
      <c r="X124" s="92">
        <f t="shared" si="38"/>
        <v>40870.542364929162</v>
      </c>
      <c r="Y124" s="91">
        <f>T124*(1+'Control Panel'!$C$45)</f>
        <v>80827213.626922384</v>
      </c>
      <c r="Z124" s="91">
        <f>U124*(1+'Control Panel'!$C$45)</f>
        <v>80623026.51082927</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269678.57192823454</v>
      </c>
      <c r="AC124" s="93">
        <f t="shared" si="39"/>
        <v>42096.658973677026</v>
      </c>
      <c r="AD124" s="93">
        <f>Y124*(1+'Control Panel'!$C$45)</f>
        <v>83252030.035730064</v>
      </c>
      <c r="AE124" s="91">
        <f>Z124*(1+'Control Panel'!$C$45)</f>
        <v>83041717.306154147</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277768.92942388158</v>
      </c>
      <c r="AH124" s="91">
        <f t="shared" si="40"/>
        <v>43359.559080687352</v>
      </c>
      <c r="AI124" s="92">
        <f t="shared" si="41"/>
        <v>1105732.0664496659</v>
      </c>
      <c r="AJ124" s="92">
        <f t="shared" si="42"/>
        <v>1310263.3694695989</v>
      </c>
      <c r="AK124" s="92">
        <f t="shared" si="43"/>
        <v>204531.30301993294</v>
      </c>
    </row>
    <row r="125" spans="1:37" s="94" customFormat="1" ht="14" x14ac:dyDescent="0.3">
      <c r="A125" s="86" t="str">
        <f>'ESTIMATED Earned Revenue'!A126</f>
        <v>Great Falls, MT</v>
      </c>
      <c r="B125" s="86"/>
      <c r="C125" s="87">
        <f>'ESTIMATED Earned Revenue'!$I126*1.07925</f>
        <v>72728489.092484996</v>
      </c>
      <c r="D125" s="87">
        <f>'ESTIMATED Earned Revenue'!$L126*1.07925</f>
        <v>72728489.092484996</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239605.91700299998</v>
      </c>
      <c r="G125" s="89">
        <f t="shared" si="33"/>
        <v>2.7802527802120065E-3</v>
      </c>
      <c r="H125" s="90">
        <f t="shared" si="34"/>
        <v>3.2945262577682003E-3</v>
      </c>
      <c r="I125" s="91">
        <f t="shared" si="35"/>
        <v>37402.333002999978</v>
      </c>
      <c r="J125" s="91">
        <f>C125*(1+'Control Panel'!$C$45)</f>
        <v>74910343.765259549</v>
      </c>
      <c r="K125" s="91">
        <f>D125*(1+'Control Panel'!$C$45)</f>
        <v>74910343.765259549</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246794.09468198998</v>
      </c>
      <c r="N125" s="92">
        <f t="shared" si="36"/>
        <v>38524.40522198996</v>
      </c>
      <c r="O125" s="92">
        <f>J125*(1+'Control Panel'!$C$45)</f>
        <v>77157654.078217342</v>
      </c>
      <c r="P125" s="92">
        <f>K125*(1+'Control Panel'!$C$45)</f>
        <v>77157654.078217342</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254197.91752244969</v>
      </c>
      <c r="S125" s="92">
        <f t="shared" si="37"/>
        <v>39680.137378649641</v>
      </c>
      <c r="T125" s="92">
        <f>O125*(1+'Control Panel'!$C$45)</f>
        <v>79472383.700563863</v>
      </c>
      <c r="U125" s="92">
        <f>P125*(1+'Control Panel'!$C$45)</f>
        <v>79472383.700563863</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261823.85591304323</v>
      </c>
      <c r="X125" s="92">
        <f t="shared" si="38"/>
        <v>40870.542364929162</v>
      </c>
      <c r="Y125" s="91">
        <f>T125*(1+'Control Panel'!$C$45)</f>
        <v>81856555.211580783</v>
      </c>
      <c r="Z125" s="91">
        <f>U125*(1+'Control Panel'!$C$45)</f>
        <v>81856555.211580783</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269678.57192823454</v>
      </c>
      <c r="AC125" s="93">
        <f t="shared" si="39"/>
        <v>42096.658973677026</v>
      </c>
      <c r="AD125" s="93">
        <f>Y125*(1+'Control Panel'!$C$45)</f>
        <v>84312251.867928207</v>
      </c>
      <c r="AE125" s="91">
        <f>Z125*(1+'Control Panel'!$C$45)</f>
        <v>84312251.867928207</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277768.92942388158</v>
      </c>
      <c r="AH125" s="91">
        <f t="shared" si="40"/>
        <v>43359.559080687352</v>
      </c>
      <c r="AI125" s="92">
        <f t="shared" si="41"/>
        <v>1105732.0664496659</v>
      </c>
      <c r="AJ125" s="92">
        <f t="shared" si="42"/>
        <v>1310263.3694695989</v>
      </c>
      <c r="AK125" s="92">
        <f t="shared" si="43"/>
        <v>204531.30301993294</v>
      </c>
    </row>
    <row r="126" spans="1:37" s="94" customFormat="1" ht="14" x14ac:dyDescent="0.3">
      <c r="A126" s="86" t="str">
        <f>'ESTIMATED Earned Revenue'!A127</f>
        <v>Charleston, SC</v>
      </c>
      <c r="B126" s="86"/>
      <c r="C126" s="87">
        <f>'ESTIMATED Earned Revenue'!$I127*1.07925</f>
        <v>77430538.705500007</v>
      </c>
      <c r="D126" s="87">
        <f>'ESTIMATED Earned Revenue'!$L127*1.07925</f>
        <v>77208415.025250003</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239605.91700299998</v>
      </c>
      <c r="G126" s="89">
        <f t="shared" si="33"/>
        <v>2.611419052230321E-3</v>
      </c>
      <c r="H126" s="90">
        <f t="shared" si="34"/>
        <v>3.1033653122478941E-3</v>
      </c>
      <c r="I126" s="91">
        <f t="shared" si="35"/>
        <v>37402.333002999978</v>
      </c>
      <c r="J126" s="91">
        <f>C126*(1+'Control Panel'!$C$45)</f>
        <v>79753454.866665006</v>
      </c>
      <c r="K126" s="91">
        <f>D126*(1+'Control Panel'!$C$45)</f>
        <v>79524667.476007506</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246794.09468198998</v>
      </c>
      <c r="N126" s="92">
        <f t="shared" si="36"/>
        <v>38524.40522198996</v>
      </c>
      <c r="O126" s="92">
        <f>J126*(1+'Control Panel'!$C$45)</f>
        <v>82146058.512664959</v>
      </c>
      <c r="P126" s="92">
        <f>K126*(1+'Control Panel'!$C$45)</f>
        <v>81910407.500287727</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254197.91752244969</v>
      </c>
      <c r="S126" s="92">
        <f t="shared" si="37"/>
        <v>39680.137378649641</v>
      </c>
      <c r="T126" s="92">
        <f>O126*(1+'Control Panel'!$C$45)</f>
        <v>84610440.268044904</v>
      </c>
      <c r="U126" s="92">
        <f>P126*(1+'Control Panel'!$C$45)</f>
        <v>84367719.725296363</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261823.85591304323</v>
      </c>
      <c r="X126" s="92">
        <f t="shared" si="38"/>
        <v>40870.542364929162</v>
      </c>
      <c r="Y126" s="91">
        <f>T126*(1+'Control Panel'!$C$45)</f>
        <v>87148753.476086259</v>
      </c>
      <c r="Z126" s="91">
        <f>U126*(1+'Control Panel'!$C$45)</f>
        <v>86898751.317055255</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269678.57192823454</v>
      </c>
      <c r="AC126" s="93">
        <f t="shared" si="39"/>
        <v>42096.658973677026</v>
      </c>
      <c r="AD126" s="93">
        <f>Y126*(1+'Control Panel'!$C$45)</f>
        <v>89763216.080368847</v>
      </c>
      <c r="AE126" s="91">
        <f>Z126*(1+'Control Panel'!$C$45)</f>
        <v>89505713.856566921</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277768.92942388158</v>
      </c>
      <c r="AH126" s="91">
        <f t="shared" si="40"/>
        <v>43359.559080687352</v>
      </c>
      <c r="AI126" s="92">
        <f t="shared" si="41"/>
        <v>1105732.0664496659</v>
      </c>
      <c r="AJ126" s="92">
        <f t="shared" si="42"/>
        <v>1310263.3694695989</v>
      </c>
      <c r="AK126" s="92">
        <f t="shared" si="43"/>
        <v>204531.30301993294</v>
      </c>
    </row>
    <row r="127" spans="1:37" s="94" customFormat="1" ht="14" x14ac:dyDescent="0.3">
      <c r="A127" s="86" t="str">
        <f>'ESTIMATED Earned Revenue'!A128</f>
        <v>Saint Petersburg, FL</v>
      </c>
      <c r="B127" s="86"/>
      <c r="C127" s="87">
        <f>'ESTIMATED Earned Revenue'!$I128*1.07925</f>
        <v>79177006.914329991</v>
      </c>
      <c r="D127" s="87">
        <f>'ESTIMATED Earned Revenue'!$L128*1.07925</f>
        <v>79177006.914329991</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239605.91700299998</v>
      </c>
      <c r="G127" s="89">
        <f t="shared" si="33"/>
        <v>2.5538169713687905E-3</v>
      </c>
      <c r="H127" s="90">
        <f t="shared" si="34"/>
        <v>3.0262057930815073E-3</v>
      </c>
      <c r="I127" s="91">
        <f t="shared" si="35"/>
        <v>37402.333002999978</v>
      </c>
      <c r="J127" s="91">
        <f>C127*(1+'Control Panel'!$C$45)</f>
        <v>81552317.121759892</v>
      </c>
      <c r="K127" s="91">
        <f>D127*(1+'Control Panel'!$C$45)</f>
        <v>81552317.121759892</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246794.09468198998</v>
      </c>
      <c r="N127" s="92">
        <f t="shared" si="36"/>
        <v>38524.40522198996</v>
      </c>
      <c r="O127" s="92">
        <f>J127*(1+'Control Panel'!$C$45)</f>
        <v>83998886.635412693</v>
      </c>
      <c r="P127" s="92">
        <f>K127*(1+'Control Panel'!$C$45)</f>
        <v>83998886.635412693</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254197.91752244969</v>
      </c>
      <c r="S127" s="92">
        <f t="shared" si="37"/>
        <v>39680.137378649641</v>
      </c>
      <c r="T127" s="92">
        <f>O127*(1+'Control Panel'!$C$45)</f>
        <v>86518853.234475076</v>
      </c>
      <c r="U127" s="92">
        <f>P127*(1+'Control Panel'!$C$45)</f>
        <v>86518853.234475076</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261823.85591304323</v>
      </c>
      <c r="X127" s="92">
        <f t="shared" si="38"/>
        <v>40870.542364929162</v>
      </c>
      <c r="Y127" s="91">
        <f>T127*(1+'Control Panel'!$C$45)</f>
        <v>89114418.831509337</v>
      </c>
      <c r="Z127" s="91">
        <f>U127*(1+'Control Panel'!$C$45)</f>
        <v>89114418.831509337</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269678.57192823454</v>
      </c>
      <c r="AC127" s="93">
        <f t="shared" si="39"/>
        <v>42096.658973677026</v>
      </c>
      <c r="AD127" s="93">
        <f>Y127*(1+'Control Panel'!$C$45)</f>
        <v>91787851.396454617</v>
      </c>
      <c r="AE127" s="91">
        <f>Z127*(1+'Control Panel'!$C$45)</f>
        <v>91787851.396454617</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277768.92942388158</v>
      </c>
      <c r="AH127" s="91">
        <f t="shared" si="40"/>
        <v>43359.559080687352</v>
      </c>
      <c r="AI127" s="92">
        <f t="shared" si="41"/>
        <v>1105732.0664496659</v>
      </c>
      <c r="AJ127" s="92">
        <f t="shared" si="42"/>
        <v>1310263.3694695989</v>
      </c>
      <c r="AK127" s="92">
        <f t="shared" si="43"/>
        <v>204531.30301993294</v>
      </c>
    </row>
    <row r="128" spans="1:37" s="94" customFormat="1" ht="14" x14ac:dyDescent="0.3">
      <c r="A128" s="86" t="str">
        <f>'ESTIMATED Earned Revenue'!A129</f>
        <v>Washington, DC</v>
      </c>
      <c r="B128" s="86"/>
      <c r="C128" s="87">
        <f>'ESTIMATED Earned Revenue'!$I129*1.07925</f>
        <v>79867432.39779751</v>
      </c>
      <c r="D128" s="87">
        <f>'ESTIMATED Earned Revenue'!$L129*1.07925</f>
        <v>79867432.39779751</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239605.91700299998</v>
      </c>
      <c r="G128" s="89">
        <f t="shared" si="33"/>
        <v>2.5317401339870309E-3</v>
      </c>
      <c r="H128" s="90">
        <f t="shared" si="34"/>
        <v>3.0000453227241541E-3</v>
      </c>
      <c r="I128" s="91">
        <f t="shared" si="35"/>
        <v>37402.333002999978</v>
      </c>
      <c r="J128" s="91">
        <f>C128*(1+'Control Panel'!$C$45)</f>
        <v>82263455.369731441</v>
      </c>
      <c r="K128" s="91">
        <f>D128*(1+'Control Panel'!$C$45)</f>
        <v>82263455.369731441</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246794.09468198998</v>
      </c>
      <c r="N128" s="92">
        <f t="shared" si="36"/>
        <v>38524.40522198996</v>
      </c>
      <c r="O128" s="92">
        <f>J128*(1+'Control Panel'!$C$45)</f>
        <v>84731359.03082338</v>
      </c>
      <c r="P128" s="92">
        <f>K128*(1+'Control Panel'!$C$45)</f>
        <v>84731359.03082338</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254197.91752244969</v>
      </c>
      <c r="S128" s="92">
        <f t="shared" si="37"/>
        <v>39680.137378649641</v>
      </c>
      <c r="T128" s="92">
        <f>O128*(1+'Control Panel'!$C$45)</f>
        <v>87273299.801748082</v>
      </c>
      <c r="U128" s="92">
        <f>P128*(1+'Control Panel'!$C$45)</f>
        <v>87273299.801748082</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261823.85591304323</v>
      </c>
      <c r="X128" s="92">
        <f t="shared" si="38"/>
        <v>40870.542364929162</v>
      </c>
      <c r="Y128" s="91">
        <f>T128*(1+'Control Panel'!$C$45)</f>
        <v>89891498.795800522</v>
      </c>
      <c r="Z128" s="91">
        <f>U128*(1+'Control Panel'!$C$45)</f>
        <v>89891498.795800522</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269678.57192823454</v>
      </c>
      <c r="AC128" s="93">
        <f t="shared" si="39"/>
        <v>42096.658973677026</v>
      </c>
      <c r="AD128" s="93">
        <f>Y128*(1+'Control Panel'!$C$45)</f>
        <v>92588243.759674534</v>
      </c>
      <c r="AE128" s="91">
        <f>Z128*(1+'Control Panel'!$C$45)</f>
        <v>92588243.759674534</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277768.92942388158</v>
      </c>
      <c r="AH128" s="91">
        <f t="shared" si="40"/>
        <v>43359.559080687352</v>
      </c>
      <c r="AI128" s="92">
        <f t="shared" si="41"/>
        <v>1105732.0664496659</v>
      </c>
      <c r="AJ128" s="92">
        <f t="shared" si="42"/>
        <v>1310263.3694695989</v>
      </c>
      <c r="AK128" s="92">
        <f t="shared" si="43"/>
        <v>204531.30301993294</v>
      </c>
    </row>
    <row r="129" spans="1:37" s="94" customFormat="1" ht="14" x14ac:dyDescent="0.3">
      <c r="A129" s="86" t="str">
        <f>'ESTIMATED Earned Revenue'!A130</f>
        <v>San Diego, CA</v>
      </c>
      <c r="B129" s="86"/>
      <c r="C129" s="87">
        <f>'ESTIMATED Earned Revenue'!$I130*1.07925</f>
        <v>82542803.041215003</v>
      </c>
      <c r="D129" s="87">
        <f>'ESTIMATED Earned Revenue'!$L130*1.07925</f>
        <v>82542803.041215003</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239605.91700299998</v>
      </c>
      <c r="G129" s="89">
        <f t="shared" si="33"/>
        <v>2.4496815779206866E-3</v>
      </c>
      <c r="H129" s="90">
        <f t="shared" si="34"/>
        <v>2.902808096828996E-3</v>
      </c>
      <c r="I129" s="91">
        <f t="shared" si="35"/>
        <v>37402.333002999978</v>
      </c>
      <c r="J129" s="91">
        <f>C129*(1+'Control Panel'!$C$45)</f>
        <v>85019087.13245146</v>
      </c>
      <c r="K129" s="91">
        <f>D129*(1+'Control Panel'!$C$45)</f>
        <v>85019087.13245146</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246794.09468198998</v>
      </c>
      <c r="N129" s="92">
        <f t="shared" si="36"/>
        <v>38524.40522198996</v>
      </c>
      <c r="O129" s="92">
        <f>J129*(1+'Control Panel'!$C$45)</f>
        <v>87569659.746425003</v>
      </c>
      <c r="P129" s="92">
        <f>K129*(1+'Control Panel'!$C$45)</f>
        <v>87569659.746425003</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254197.91752244969</v>
      </c>
      <c r="S129" s="92">
        <f t="shared" si="37"/>
        <v>39680.137378649641</v>
      </c>
      <c r="T129" s="92">
        <f>O129*(1+'Control Panel'!$C$45)</f>
        <v>90196749.538817748</v>
      </c>
      <c r="U129" s="92">
        <f>P129*(1+'Control Panel'!$C$45)</f>
        <v>90196749.538817748</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261823.85591304323</v>
      </c>
      <c r="X129" s="92">
        <f t="shared" si="38"/>
        <v>40870.542364929162</v>
      </c>
      <c r="Y129" s="91">
        <f>T129*(1+'Control Panel'!$C$45)</f>
        <v>92902652.024982288</v>
      </c>
      <c r="Z129" s="91">
        <f>U129*(1+'Control Panel'!$C$45)</f>
        <v>92902652.024982288</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269678.57192823454</v>
      </c>
      <c r="AC129" s="93">
        <f t="shared" si="39"/>
        <v>42096.658973677026</v>
      </c>
      <c r="AD129" s="93">
        <f>Y129*(1+'Control Panel'!$C$45)</f>
        <v>95689731.58573176</v>
      </c>
      <c r="AE129" s="91">
        <f>Z129*(1+'Control Panel'!$C$45)</f>
        <v>95689731.58573176</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277768.92942388158</v>
      </c>
      <c r="AH129" s="91">
        <f t="shared" si="40"/>
        <v>43359.559080687352</v>
      </c>
      <c r="AI129" s="92">
        <f t="shared" si="41"/>
        <v>1105732.0664496659</v>
      </c>
      <c r="AJ129" s="92">
        <f t="shared" si="42"/>
        <v>1310263.3694695989</v>
      </c>
      <c r="AK129" s="92">
        <f t="shared" si="43"/>
        <v>204531.30301993294</v>
      </c>
    </row>
    <row r="130" spans="1:37" s="94" customFormat="1" ht="14" x14ac:dyDescent="0.3">
      <c r="A130" s="86" t="str">
        <f>'ESTIMATED Earned Revenue'!A131</f>
        <v>Harrisburg, PA</v>
      </c>
      <c r="B130" s="86"/>
      <c r="C130" s="87">
        <f>'ESTIMATED Earned Revenue'!$I131*1.07925</f>
        <v>83607767.850779995</v>
      </c>
      <c r="D130" s="87">
        <f>'ESTIMATED Earned Revenue'!$L131*1.07925</f>
        <v>83607767.850779995</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239605.91700299998</v>
      </c>
      <c r="G130" s="89">
        <f t="shared" si="33"/>
        <v>2.4184784404349289E-3</v>
      </c>
      <c r="H130" s="90">
        <f t="shared" si="34"/>
        <v>2.8658332014154428E-3</v>
      </c>
      <c r="I130" s="91">
        <f t="shared" si="35"/>
        <v>37402.333002999978</v>
      </c>
      <c r="J130" s="91">
        <f>C130*(1+'Control Panel'!$C$45)</f>
        <v>86116000.886303395</v>
      </c>
      <c r="K130" s="91">
        <f>D130*(1+'Control Panel'!$C$45)</f>
        <v>86116000.886303395</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246794.09468198998</v>
      </c>
      <c r="N130" s="92">
        <f t="shared" si="36"/>
        <v>38524.40522198996</v>
      </c>
      <c r="O130" s="92">
        <f>J130*(1+'Control Panel'!$C$45)</f>
        <v>88699480.912892506</v>
      </c>
      <c r="P130" s="92">
        <f>K130*(1+'Control Panel'!$C$45)</f>
        <v>88699480.912892506</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254197.91752244969</v>
      </c>
      <c r="S130" s="92">
        <f t="shared" si="37"/>
        <v>39680.137378649641</v>
      </c>
      <c r="T130" s="92">
        <f>O130*(1+'Control Panel'!$C$45)</f>
        <v>91360465.340279281</v>
      </c>
      <c r="U130" s="92">
        <f>P130*(1+'Control Panel'!$C$45)</f>
        <v>91360465.340279281</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261823.85591304323</v>
      </c>
      <c r="X130" s="92">
        <f t="shared" si="38"/>
        <v>40870.542364929162</v>
      </c>
      <c r="Y130" s="91">
        <f>T130*(1+'Control Panel'!$C$45)</f>
        <v>94101279.300487667</v>
      </c>
      <c r="Z130" s="91">
        <f>U130*(1+'Control Panel'!$C$45)</f>
        <v>94101279.300487667</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269678.57192823454</v>
      </c>
      <c r="AC130" s="93">
        <f t="shared" si="39"/>
        <v>42096.658973677026</v>
      </c>
      <c r="AD130" s="93">
        <f>Y130*(1+'Control Panel'!$C$45)</f>
        <v>96924317.679502293</v>
      </c>
      <c r="AE130" s="91">
        <f>Z130*(1+'Control Panel'!$C$45)</f>
        <v>96924317.679502293</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277768.92942388158</v>
      </c>
      <c r="AH130" s="91">
        <f t="shared" si="40"/>
        <v>43359.559080687352</v>
      </c>
      <c r="AI130" s="92">
        <f t="shared" si="41"/>
        <v>1105732.0664496659</v>
      </c>
      <c r="AJ130" s="92">
        <f t="shared" si="42"/>
        <v>1310263.3694695989</v>
      </c>
      <c r="AK130" s="92">
        <f t="shared" si="43"/>
        <v>204531.30301993294</v>
      </c>
    </row>
    <row r="131" spans="1:37" s="94" customFormat="1" ht="14" x14ac:dyDescent="0.3">
      <c r="A131" s="86" t="str">
        <f>'ESTIMATED Earned Revenue'!A132</f>
        <v>Montreal, QC</v>
      </c>
      <c r="B131" s="86"/>
      <c r="C131" s="87">
        <f>'ESTIMATED Earned Revenue'!$I132*1.07925</f>
        <v>84188843.217000008</v>
      </c>
      <c r="D131" s="87">
        <f>'ESTIMATED Earned Revenue'!$L132*1.07925</f>
        <v>84188843.217000008</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239605.91700299998</v>
      </c>
      <c r="G131" s="89">
        <f t="shared" ref="G131:G157" si="44">E131/$C131</f>
        <v>2.4017859881838789E-3</v>
      </c>
      <c r="H131" s="90">
        <f t="shared" ref="H131:H157" si="45">F131/$D131</f>
        <v>2.8460530855069057E-3</v>
      </c>
      <c r="I131" s="91">
        <f t="shared" ref="I131:I157" si="46">F131-E131</f>
        <v>37402.333002999978</v>
      </c>
      <c r="J131" s="91">
        <f>C131*(1+'Control Panel'!$C$45)</f>
        <v>86714508.513510004</v>
      </c>
      <c r="K131" s="91">
        <f>D131*(1+'Control Panel'!$C$45)</f>
        <v>86714508.513510004</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246794.09468198998</v>
      </c>
      <c r="N131" s="92">
        <f t="shared" ref="N131:N157" si="47">M131-L131</f>
        <v>38524.40522198996</v>
      </c>
      <c r="O131" s="92">
        <f>J131*(1+'Control Panel'!$C$45)</f>
        <v>89315943.768915311</v>
      </c>
      <c r="P131" s="92">
        <f>K131*(1+'Control Panel'!$C$45)</f>
        <v>89315943.768915311</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254197.91752244969</v>
      </c>
      <c r="S131" s="92">
        <f t="shared" ref="S131:S157" si="48">R131-Q131</f>
        <v>39680.137378649641</v>
      </c>
      <c r="T131" s="92">
        <f>O131*(1+'Control Panel'!$C$45)</f>
        <v>91995422.081982777</v>
      </c>
      <c r="U131" s="92">
        <f>P131*(1+'Control Panel'!$C$45)</f>
        <v>91995422.081982777</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261823.85591304323</v>
      </c>
      <c r="X131" s="92">
        <f t="shared" ref="X131:X157" si="49">W131-V131</f>
        <v>40870.542364929162</v>
      </c>
      <c r="Y131" s="91">
        <f>T131*(1+'Control Panel'!$C$45)</f>
        <v>94755284.744442269</v>
      </c>
      <c r="Z131" s="91">
        <f>U131*(1+'Control Panel'!$C$45)</f>
        <v>94755284.744442269</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269678.57192823454</v>
      </c>
      <c r="AC131" s="93">
        <f t="shared" ref="AC131:AC157" si="50">AB131-AA131</f>
        <v>42096.658973677026</v>
      </c>
      <c r="AD131" s="93">
        <f>Y131*(1+'Control Panel'!$C$45)</f>
        <v>97597943.286775544</v>
      </c>
      <c r="AE131" s="91">
        <f>Z131*(1+'Control Panel'!$C$45)</f>
        <v>97597943.286775544</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277768.92942388158</v>
      </c>
      <c r="AH131" s="91">
        <f t="shared" ref="AH131:AH157" si="51">AG131-AF131</f>
        <v>43359.559080687352</v>
      </c>
      <c r="AI131" s="92">
        <f t="shared" ref="AI131:AI157" si="52">L131+Q131+V131+AA131+AF131</f>
        <v>1105732.0664496659</v>
      </c>
      <c r="AJ131" s="92">
        <f t="shared" ref="AJ131:AJ157" si="53">M131+R131+W131+AB131+AG131</f>
        <v>1310263.3694695989</v>
      </c>
      <c r="AK131" s="92">
        <f t="shared" ref="AK131:AK157" si="54">AJ131-AI131</f>
        <v>204531.30301993294</v>
      </c>
    </row>
    <row r="132" spans="1:37" s="94" customFormat="1" ht="14" x14ac:dyDescent="0.3">
      <c r="A132" s="86" t="str">
        <f>'ESTIMATED Earned Revenue'!A133</f>
        <v>San Francisco, CA</v>
      </c>
      <c r="B132" s="86"/>
      <c r="C132" s="87">
        <f>'ESTIMATED Earned Revenue'!$I133*1.07925</f>
        <v>84817827.89374502</v>
      </c>
      <c r="D132" s="87">
        <f>'ESTIMATED Earned Revenue'!$L133*1.07925</f>
        <v>84817827.89374502</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239605.91700299998</v>
      </c>
      <c r="G132" s="89">
        <f t="shared" si="44"/>
        <v>2.3839750323871676E-3</v>
      </c>
      <c r="H132" s="90">
        <f t="shared" si="45"/>
        <v>2.82494757238024E-3</v>
      </c>
      <c r="I132" s="91">
        <f t="shared" si="46"/>
        <v>37402.333002999978</v>
      </c>
      <c r="J132" s="91">
        <f>C132*(1+'Control Panel'!$C$45)</f>
        <v>87362362.730557367</v>
      </c>
      <c r="K132" s="91">
        <f>D132*(1+'Control Panel'!$C$45)</f>
        <v>87362362.730557367</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246794.09468198998</v>
      </c>
      <c r="N132" s="92">
        <f t="shared" si="47"/>
        <v>38524.40522198996</v>
      </c>
      <c r="O132" s="92">
        <f>J132*(1+'Control Panel'!$C$45)</f>
        <v>89983233.612474084</v>
      </c>
      <c r="P132" s="92">
        <f>K132*(1+'Control Panel'!$C$45)</f>
        <v>89983233.612474084</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254197.91752244969</v>
      </c>
      <c r="S132" s="92">
        <f t="shared" si="48"/>
        <v>39680.137378649641</v>
      </c>
      <c r="T132" s="92">
        <f>O132*(1+'Control Panel'!$C$45)</f>
        <v>92682730.620848313</v>
      </c>
      <c r="U132" s="92">
        <f>P132*(1+'Control Panel'!$C$45)</f>
        <v>92682730.620848313</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261823.85591304323</v>
      </c>
      <c r="X132" s="92">
        <f t="shared" si="49"/>
        <v>40870.542364929162</v>
      </c>
      <c r="Y132" s="91">
        <f>T132*(1+'Control Panel'!$C$45)</f>
        <v>95463212.539473772</v>
      </c>
      <c r="Z132" s="91">
        <f>U132*(1+'Control Panel'!$C$45)</f>
        <v>95463212.539473772</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269678.57192823454</v>
      </c>
      <c r="AC132" s="93">
        <f t="shared" si="50"/>
        <v>42096.658973677026</v>
      </c>
      <c r="AD132" s="93">
        <f>Y132*(1+'Control Panel'!$C$45)</f>
        <v>98327108.915657982</v>
      </c>
      <c r="AE132" s="91">
        <f>Z132*(1+'Control Panel'!$C$45)</f>
        <v>98327108.915657982</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277768.92942388158</v>
      </c>
      <c r="AH132" s="91">
        <f t="shared" si="51"/>
        <v>43359.559080687352</v>
      </c>
      <c r="AI132" s="92">
        <f t="shared" si="52"/>
        <v>1105732.0664496659</v>
      </c>
      <c r="AJ132" s="92">
        <f t="shared" si="53"/>
        <v>1310263.3694695989</v>
      </c>
      <c r="AK132" s="92">
        <f t="shared" si="54"/>
        <v>204531.30301993294</v>
      </c>
    </row>
    <row r="133" spans="1:37" s="94" customFormat="1" ht="14" x14ac:dyDescent="0.3">
      <c r="A133" s="86" t="str">
        <f>'ESTIMATED Earned Revenue'!A134</f>
        <v>Richmond, VA</v>
      </c>
      <c r="B133" s="86"/>
      <c r="C133" s="87">
        <f>'ESTIMATED Earned Revenue'!$I134*1.07925</f>
        <v>88207498.584749997</v>
      </c>
      <c r="D133" s="87">
        <f>'ESTIMATED Earned Revenue'!$L134*1.07925</f>
        <v>88207498.584749997</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239605.91700299998</v>
      </c>
      <c r="G133" s="89">
        <f t="shared" si="44"/>
        <v>2.2923627497011749E-3</v>
      </c>
      <c r="H133" s="90">
        <f t="shared" si="45"/>
        <v>2.7163894322746948E-3</v>
      </c>
      <c r="I133" s="91">
        <f t="shared" si="46"/>
        <v>37402.333002999978</v>
      </c>
      <c r="J133" s="91">
        <f>C133*(1+'Control Panel'!$C$45)</f>
        <v>90853723.542292506</v>
      </c>
      <c r="K133" s="91">
        <f>D133*(1+'Control Panel'!$C$45)</f>
        <v>90853723.542292506</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246794.09468198998</v>
      </c>
      <c r="N133" s="92">
        <f t="shared" si="47"/>
        <v>38524.40522198996</v>
      </c>
      <c r="O133" s="92">
        <f>J133*(1+'Control Panel'!$C$45)</f>
        <v>93579335.248561278</v>
      </c>
      <c r="P133" s="92">
        <f>K133*(1+'Control Panel'!$C$45)</f>
        <v>93579335.248561278</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254197.91752244969</v>
      </c>
      <c r="S133" s="92">
        <f t="shared" si="48"/>
        <v>39680.137378649641</v>
      </c>
      <c r="T133" s="92">
        <f>O133*(1+'Control Panel'!$C$45)</f>
        <v>96386715.306018114</v>
      </c>
      <c r="U133" s="92">
        <f>P133*(1+'Control Panel'!$C$45)</f>
        <v>96386715.306018114</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261823.85591304323</v>
      </c>
      <c r="X133" s="92">
        <f t="shared" si="49"/>
        <v>40870.542364929162</v>
      </c>
      <c r="Y133" s="91">
        <f>T133*(1+'Control Panel'!$C$45)</f>
        <v>99278316.765198663</v>
      </c>
      <c r="Z133" s="91">
        <f>U133*(1+'Control Panel'!$C$45)</f>
        <v>99278316.765198663</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269678.57192823454</v>
      </c>
      <c r="AC133" s="93">
        <f t="shared" si="50"/>
        <v>42096.658973677026</v>
      </c>
      <c r="AD133" s="93">
        <f>Y133*(1+'Control Panel'!$C$45)</f>
        <v>102256666.26815462</v>
      </c>
      <c r="AE133" s="91">
        <f>Z133*(1+'Control Panel'!$C$45)</f>
        <v>102256666.26815462</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277768.92942388158</v>
      </c>
      <c r="AH133" s="91">
        <f t="shared" si="51"/>
        <v>43359.559080687352</v>
      </c>
      <c r="AI133" s="92">
        <f t="shared" si="52"/>
        <v>1105732.0664496659</v>
      </c>
      <c r="AJ133" s="92">
        <f t="shared" si="53"/>
        <v>1310263.3694695989</v>
      </c>
      <c r="AK133" s="92">
        <f t="shared" si="54"/>
        <v>204531.30301993294</v>
      </c>
    </row>
    <row r="134" spans="1:37" s="94" customFormat="1" ht="14" x14ac:dyDescent="0.3">
      <c r="A134" s="86" t="str">
        <f>'ESTIMATED Earned Revenue'!A135</f>
        <v>Gorham, ME</v>
      </c>
      <c r="B134" s="86"/>
      <c r="C134" s="87">
        <f>'ESTIMATED Earned Revenue'!$I135*1.07925</f>
        <v>89401903.480499998</v>
      </c>
      <c r="D134" s="87">
        <f>'ESTIMATED Earned Revenue'!$L135*1.07925</f>
        <v>89401903.480499998</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239605.91700299998</v>
      </c>
      <c r="G134" s="89">
        <f t="shared" si="44"/>
        <v>2.2617368996411119E-3</v>
      </c>
      <c r="H134" s="90">
        <f t="shared" si="45"/>
        <v>2.680098607243434E-3</v>
      </c>
      <c r="I134" s="91">
        <f t="shared" si="46"/>
        <v>37402.333002999978</v>
      </c>
      <c r="J134" s="91">
        <f>C134*(1+'Control Panel'!$C$45)</f>
        <v>92083960.584914997</v>
      </c>
      <c r="K134" s="91">
        <f>D134*(1+'Control Panel'!$C$45)</f>
        <v>92083960.584914997</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246794.09468198998</v>
      </c>
      <c r="N134" s="92">
        <f t="shared" si="47"/>
        <v>38524.40522198996</v>
      </c>
      <c r="O134" s="92">
        <f>J134*(1+'Control Panel'!$C$45)</f>
        <v>94846479.402462453</v>
      </c>
      <c r="P134" s="92">
        <f>K134*(1+'Control Panel'!$C$45)</f>
        <v>94846479.402462453</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254197.91752244969</v>
      </c>
      <c r="S134" s="92">
        <f t="shared" si="48"/>
        <v>39680.137378649641</v>
      </c>
      <c r="T134" s="92">
        <f>O134*(1+'Control Panel'!$C$45)</f>
        <v>97691873.784536332</v>
      </c>
      <c r="U134" s="92">
        <f>P134*(1+'Control Panel'!$C$45)</f>
        <v>97691873.784536332</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261823.85591304323</v>
      </c>
      <c r="X134" s="92">
        <f t="shared" si="49"/>
        <v>40870.542364929162</v>
      </c>
      <c r="Y134" s="91">
        <f>T134*(1+'Control Panel'!$C$45)</f>
        <v>100622629.99807243</v>
      </c>
      <c r="Z134" s="91">
        <f>U134*(1+'Control Panel'!$C$45)</f>
        <v>100622629.99807243</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269678.57192823454</v>
      </c>
      <c r="AC134" s="93">
        <f t="shared" si="50"/>
        <v>42096.658973677026</v>
      </c>
      <c r="AD134" s="93">
        <f>Y134*(1+'Control Panel'!$C$45)</f>
        <v>103641308.89801461</v>
      </c>
      <c r="AE134" s="91">
        <f>Z134*(1+'Control Panel'!$C$45)</f>
        <v>103641308.89801461</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277768.92942388158</v>
      </c>
      <c r="AH134" s="91">
        <f t="shared" si="51"/>
        <v>43359.559080687352</v>
      </c>
      <c r="AI134" s="92">
        <f t="shared" si="52"/>
        <v>1105732.0664496659</v>
      </c>
      <c r="AJ134" s="92">
        <f t="shared" si="53"/>
        <v>1310263.3694695989</v>
      </c>
      <c r="AK134" s="92">
        <f t="shared" si="54"/>
        <v>204531.30301993294</v>
      </c>
    </row>
    <row r="135" spans="1:37" s="94" customFormat="1" ht="14" x14ac:dyDescent="0.3">
      <c r="A135" s="86" t="str">
        <f>'ESTIMATED Earned Revenue'!A136</f>
        <v>Charlotte, NC</v>
      </c>
      <c r="B135" s="86"/>
      <c r="C135" s="87">
        <f>'ESTIMATED Earned Revenue'!$I136*1.07925</f>
        <v>90050275.869000003</v>
      </c>
      <c r="D135" s="87">
        <f>'ESTIMATED Earned Revenue'!$L136*1.07925</f>
        <v>89974404.593999997</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239605.91700299998</v>
      </c>
      <c r="G135" s="89">
        <f t="shared" si="44"/>
        <v>2.2454521326970085E-3</v>
      </c>
      <c r="H135" s="90">
        <f t="shared" si="45"/>
        <v>2.6630453192126847E-3</v>
      </c>
      <c r="I135" s="91">
        <f t="shared" si="46"/>
        <v>37402.333002999978</v>
      </c>
      <c r="J135" s="91">
        <f>C135*(1+'Control Panel'!$C$45)</f>
        <v>92751784.145070001</v>
      </c>
      <c r="K135" s="91">
        <f>D135*(1+'Control Panel'!$C$45)</f>
        <v>92673636.731820002</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246794.09468198998</v>
      </c>
      <c r="N135" s="92">
        <f t="shared" si="47"/>
        <v>38524.40522198996</v>
      </c>
      <c r="O135" s="92">
        <f>J135*(1+'Control Panel'!$C$45)</f>
        <v>95534337.669422105</v>
      </c>
      <c r="P135" s="92">
        <f>K135*(1+'Control Panel'!$C$45)</f>
        <v>95453845.833774611</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254197.91752244969</v>
      </c>
      <c r="S135" s="92">
        <f t="shared" si="48"/>
        <v>39680.137378649641</v>
      </c>
      <c r="T135" s="92">
        <f>O135*(1+'Control Panel'!$C$45)</f>
        <v>98400367.799504772</v>
      </c>
      <c r="U135" s="92">
        <f>P135*(1+'Control Panel'!$C$45)</f>
        <v>98317461.208787858</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261823.85591304323</v>
      </c>
      <c r="X135" s="92">
        <f t="shared" si="49"/>
        <v>40870.542364929162</v>
      </c>
      <c r="Y135" s="91">
        <f>T135*(1+'Control Panel'!$C$45)</f>
        <v>101352378.83348992</v>
      </c>
      <c r="Z135" s="91">
        <f>U135*(1+'Control Panel'!$C$45)</f>
        <v>101266985.0450515</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269678.57192823454</v>
      </c>
      <c r="AC135" s="93">
        <f t="shared" si="50"/>
        <v>42096.658973677026</v>
      </c>
      <c r="AD135" s="93">
        <f>Y135*(1+'Control Panel'!$C$45)</f>
        <v>104392950.19849463</v>
      </c>
      <c r="AE135" s="91">
        <f>Z135*(1+'Control Panel'!$C$45)</f>
        <v>104304994.59640305</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277768.92942388158</v>
      </c>
      <c r="AH135" s="91">
        <f t="shared" si="51"/>
        <v>43359.559080687352</v>
      </c>
      <c r="AI135" s="92">
        <f t="shared" si="52"/>
        <v>1105732.0664496659</v>
      </c>
      <c r="AJ135" s="92">
        <f t="shared" si="53"/>
        <v>1310263.3694695989</v>
      </c>
      <c r="AK135" s="92">
        <f t="shared" si="54"/>
        <v>204531.30301993294</v>
      </c>
    </row>
    <row r="136" spans="1:37" s="94" customFormat="1" ht="14" x14ac:dyDescent="0.3">
      <c r="A136" s="86" t="str">
        <f>'ESTIMATED Earned Revenue'!A137</f>
        <v>Winston-Salem, NC</v>
      </c>
      <c r="B136" s="86"/>
      <c r="C136" s="87">
        <f>'ESTIMATED Earned Revenue'!$I137*1.07925</f>
        <v>90934589.435197487</v>
      </c>
      <c r="D136" s="87">
        <f>'ESTIMATED Earned Revenue'!$L137*1.07925</f>
        <v>89366614.023697495</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239605.91700299998</v>
      </c>
      <c r="G136" s="89">
        <f t="shared" si="44"/>
        <v>2.2236157358371963E-3</v>
      </c>
      <c r="H136" s="90">
        <f t="shared" si="45"/>
        <v>2.6811569356254596E-3</v>
      </c>
      <c r="I136" s="91">
        <f t="shared" si="46"/>
        <v>37402.333002999978</v>
      </c>
      <c r="J136" s="91">
        <f>C136*(1+'Control Panel'!$C$45)</f>
        <v>93662627.11825341</v>
      </c>
      <c r="K136" s="91">
        <f>D136*(1+'Control Panel'!$C$45)</f>
        <v>92047612.444408417</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246794.09468198998</v>
      </c>
      <c r="N136" s="92">
        <f t="shared" si="47"/>
        <v>38524.40522198996</v>
      </c>
      <c r="O136" s="92">
        <f>J136*(1+'Control Panel'!$C$45)</f>
        <v>96472505.931801021</v>
      </c>
      <c r="P136" s="92">
        <f>K136*(1+'Control Panel'!$C$45)</f>
        <v>94809040.817740679</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254197.91752244969</v>
      </c>
      <c r="S136" s="92">
        <f t="shared" si="48"/>
        <v>39680.137378649641</v>
      </c>
      <c r="T136" s="92">
        <f>O136*(1+'Control Panel'!$C$45)</f>
        <v>99366681.109755054</v>
      </c>
      <c r="U136" s="92">
        <f>P136*(1+'Control Panel'!$C$45)</f>
        <v>97653312.042272896</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261823.85591304323</v>
      </c>
      <c r="X136" s="92">
        <f t="shared" si="49"/>
        <v>40870.542364929162</v>
      </c>
      <c r="Y136" s="91">
        <f>T136*(1+'Control Panel'!$C$45)</f>
        <v>102347681.54304771</v>
      </c>
      <c r="Z136" s="91">
        <f>U136*(1+'Control Panel'!$C$45)</f>
        <v>100582911.40354109</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269678.57192823454</v>
      </c>
      <c r="AC136" s="93">
        <f t="shared" si="50"/>
        <v>42096.658973677026</v>
      </c>
      <c r="AD136" s="93">
        <f>Y136*(1+'Control Panel'!$C$45)</f>
        <v>105418111.98933914</v>
      </c>
      <c r="AE136" s="91">
        <f>Z136*(1+'Control Panel'!$C$45)</f>
        <v>103600398.74564733</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277768.92942388158</v>
      </c>
      <c r="AH136" s="91">
        <f t="shared" si="51"/>
        <v>43359.559080687352</v>
      </c>
      <c r="AI136" s="92">
        <f t="shared" si="52"/>
        <v>1105732.0664496659</v>
      </c>
      <c r="AJ136" s="92">
        <f t="shared" si="53"/>
        <v>1310263.3694695989</v>
      </c>
      <c r="AK136" s="92">
        <f t="shared" si="54"/>
        <v>204531.30301993294</v>
      </c>
    </row>
    <row r="137" spans="1:37" s="94" customFormat="1" ht="14" x14ac:dyDescent="0.3">
      <c r="A137" s="86" t="str">
        <f>'ESTIMATED Earned Revenue'!A138</f>
        <v>Nashville, TN</v>
      </c>
      <c r="B137" s="86"/>
      <c r="C137" s="87">
        <f>'ESTIMATED Earned Revenue'!$I138*1.07925</f>
        <v>91157693.214750007</v>
      </c>
      <c r="D137" s="87">
        <f>'ESTIMATED Earned Revenue'!$L138*1.07925</f>
        <v>91157693.214750007</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239605.91700299998</v>
      </c>
      <c r="G137" s="89">
        <f t="shared" si="44"/>
        <v>2.2181735503513369E-3</v>
      </c>
      <c r="H137" s="90">
        <f t="shared" si="45"/>
        <v>2.6284771866542794E-3</v>
      </c>
      <c r="I137" s="91">
        <f t="shared" si="46"/>
        <v>37402.333002999978</v>
      </c>
      <c r="J137" s="91">
        <f>C137*(1+'Control Panel'!$C$45)</f>
        <v>93892424.011192515</v>
      </c>
      <c r="K137" s="91">
        <f>D137*(1+'Control Panel'!$C$45)</f>
        <v>93892424.011192515</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246794.09468198998</v>
      </c>
      <c r="N137" s="92">
        <f t="shared" si="47"/>
        <v>38524.40522198996</v>
      </c>
      <c r="O137" s="92">
        <f>J137*(1+'Control Panel'!$C$45)</f>
        <v>96709196.731528297</v>
      </c>
      <c r="P137" s="92">
        <f>K137*(1+'Control Panel'!$C$45)</f>
        <v>96709196.731528297</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254197.91752244969</v>
      </c>
      <c r="S137" s="92">
        <f t="shared" si="48"/>
        <v>39680.137378649641</v>
      </c>
      <c r="T137" s="92">
        <f>O137*(1+'Control Panel'!$C$45)</f>
        <v>99610472.633474141</v>
      </c>
      <c r="U137" s="92">
        <f>P137*(1+'Control Panel'!$C$45)</f>
        <v>99610472.633474141</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261823.85591304323</v>
      </c>
      <c r="X137" s="92">
        <f t="shared" si="49"/>
        <v>40870.542364929162</v>
      </c>
      <c r="Y137" s="91">
        <f>T137*(1+'Control Panel'!$C$45)</f>
        <v>102598786.81247836</v>
      </c>
      <c r="Z137" s="91">
        <f>U137*(1+'Control Panel'!$C$45)</f>
        <v>102598786.81247836</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269678.57192823454</v>
      </c>
      <c r="AC137" s="93">
        <f t="shared" si="50"/>
        <v>42096.658973677026</v>
      </c>
      <c r="AD137" s="93">
        <f>Y137*(1+'Control Panel'!$C$45)</f>
        <v>105676750.41685271</v>
      </c>
      <c r="AE137" s="91">
        <f>Z137*(1+'Control Panel'!$C$45)</f>
        <v>105676750.41685271</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277768.92942388158</v>
      </c>
      <c r="AH137" s="91">
        <f t="shared" si="51"/>
        <v>43359.559080687352</v>
      </c>
      <c r="AI137" s="92">
        <f t="shared" si="52"/>
        <v>1105732.0664496659</v>
      </c>
      <c r="AJ137" s="92">
        <f t="shared" si="53"/>
        <v>1310263.3694695989</v>
      </c>
      <c r="AK137" s="92">
        <f t="shared" si="54"/>
        <v>204531.30301993294</v>
      </c>
    </row>
    <row r="138" spans="1:37" s="94" customFormat="1" ht="14" x14ac:dyDescent="0.3">
      <c r="A138" s="86" t="str">
        <f>'ESTIMATED Earned Revenue'!A139</f>
        <v>Tacoma, WA</v>
      </c>
      <c r="B138" s="86"/>
      <c r="C138" s="87">
        <f>'ESTIMATED Earned Revenue'!$I139*1.07925</f>
        <v>102374097.51139499</v>
      </c>
      <c r="D138" s="87">
        <f>'ESTIMATED Earned Revenue'!$L139*1.07925</f>
        <v>102374097.51139499</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239605.91700299998</v>
      </c>
      <c r="G138" s="89">
        <f t="shared" si="44"/>
        <v>1.9751439955550598E-3</v>
      </c>
      <c r="H138" s="90">
        <f t="shared" si="45"/>
        <v>2.3404935704202916E-3</v>
      </c>
      <c r="I138" s="91">
        <f t="shared" si="46"/>
        <v>37402.333002999978</v>
      </c>
      <c r="J138" s="91">
        <f>C138*(1+'Control Panel'!$C$45)</f>
        <v>105445320.43673685</v>
      </c>
      <c r="K138" s="91">
        <f>D138*(1+'Control Panel'!$C$45)</f>
        <v>105445320.43673685</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246794.09468198998</v>
      </c>
      <c r="N138" s="92">
        <f t="shared" si="47"/>
        <v>38524.40522198996</v>
      </c>
      <c r="O138" s="92">
        <f>J138*(1+'Control Panel'!$C$45)</f>
        <v>108608680.04983896</v>
      </c>
      <c r="P138" s="92">
        <f>K138*(1+'Control Panel'!$C$45)</f>
        <v>108608680.04983896</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254197.91752244969</v>
      </c>
      <c r="S138" s="92">
        <f t="shared" si="48"/>
        <v>39680.137378649641</v>
      </c>
      <c r="T138" s="92">
        <f>O138*(1+'Control Panel'!$C$45)</f>
        <v>111866940.45133413</v>
      </c>
      <c r="U138" s="92">
        <f>P138*(1+'Control Panel'!$C$45)</f>
        <v>111866940.45133413</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261823.85591304323</v>
      </c>
      <c r="X138" s="92">
        <f t="shared" si="49"/>
        <v>40870.542364929162</v>
      </c>
      <c r="Y138" s="91">
        <f>T138*(1+'Control Panel'!$C$45)</f>
        <v>115222948.66487417</v>
      </c>
      <c r="Z138" s="91">
        <f>U138*(1+'Control Panel'!$C$45)</f>
        <v>115222948.66487417</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269678.57192823454</v>
      </c>
      <c r="AC138" s="93">
        <f t="shared" si="50"/>
        <v>42096.658973677026</v>
      </c>
      <c r="AD138" s="93">
        <f>Y138*(1+'Control Panel'!$C$45)</f>
        <v>118679637.1248204</v>
      </c>
      <c r="AE138" s="91">
        <f>Z138*(1+'Control Panel'!$C$45)</f>
        <v>118679637.1248204</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277768.92942388158</v>
      </c>
      <c r="AH138" s="91">
        <f t="shared" si="51"/>
        <v>43359.559080687352</v>
      </c>
      <c r="AI138" s="92">
        <f t="shared" si="52"/>
        <v>1105732.0664496659</v>
      </c>
      <c r="AJ138" s="92">
        <f t="shared" si="53"/>
        <v>1310263.3694695989</v>
      </c>
      <c r="AK138" s="92">
        <f t="shared" si="54"/>
        <v>204531.30301993294</v>
      </c>
    </row>
    <row r="139" spans="1:37" s="94" customFormat="1" ht="14" x14ac:dyDescent="0.3">
      <c r="A139" s="86" t="str">
        <f>'ESTIMATED Earned Revenue'!A140</f>
        <v>New York, NY</v>
      </c>
      <c r="B139" s="86"/>
      <c r="C139" s="87">
        <f>'ESTIMATED Earned Revenue'!$I140*1.07925</f>
        <v>107387643.1841775</v>
      </c>
      <c r="D139" s="87">
        <f>'ESTIMATED Earned Revenue'!$L140*1.07925</f>
        <v>107387643.1841775</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239605.91700299998</v>
      </c>
      <c r="G139" s="89">
        <f t="shared" si="44"/>
        <v>1.8829315739168086E-3</v>
      </c>
      <c r="H139" s="90">
        <f t="shared" si="45"/>
        <v>2.2312242814758365E-3</v>
      </c>
      <c r="I139" s="91">
        <f t="shared" si="46"/>
        <v>37402.333002999978</v>
      </c>
      <c r="J139" s="91">
        <f>C139*(1+'Control Panel'!$C$45)</f>
        <v>110609272.47970283</v>
      </c>
      <c r="K139" s="91">
        <f>D139*(1+'Control Panel'!$C$45)</f>
        <v>110609272.47970283</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246794.09468198998</v>
      </c>
      <c r="N139" s="92">
        <f t="shared" si="47"/>
        <v>38524.40522198996</v>
      </c>
      <c r="O139" s="92">
        <f>J139*(1+'Control Panel'!$C$45)</f>
        <v>113927550.65409392</v>
      </c>
      <c r="P139" s="92">
        <f>K139*(1+'Control Panel'!$C$45)</f>
        <v>113927550.65409392</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254197.91752244969</v>
      </c>
      <c r="S139" s="92">
        <f t="shared" si="48"/>
        <v>39680.137378649641</v>
      </c>
      <c r="T139" s="92">
        <f>O139*(1+'Control Panel'!$C$45)</f>
        <v>117345377.17371674</v>
      </c>
      <c r="U139" s="92">
        <f>P139*(1+'Control Panel'!$C$45)</f>
        <v>117345377.17371674</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261823.85591304323</v>
      </c>
      <c r="X139" s="92">
        <f t="shared" si="49"/>
        <v>40870.542364929162</v>
      </c>
      <c r="Y139" s="91">
        <f>T139*(1+'Control Panel'!$C$45)</f>
        <v>120865738.48892824</v>
      </c>
      <c r="Z139" s="91">
        <f>U139*(1+'Control Panel'!$C$45)</f>
        <v>120865738.48892824</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269678.57192823454</v>
      </c>
      <c r="AC139" s="93">
        <f t="shared" si="50"/>
        <v>42096.658973677026</v>
      </c>
      <c r="AD139" s="93">
        <f>Y139*(1+'Control Panel'!$C$45)</f>
        <v>124491710.6435961</v>
      </c>
      <c r="AE139" s="91">
        <f>Z139*(1+'Control Panel'!$C$45)</f>
        <v>124491710.6435961</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277768.92942388158</v>
      </c>
      <c r="AH139" s="91">
        <f t="shared" si="51"/>
        <v>43359.559080687352</v>
      </c>
      <c r="AI139" s="92">
        <f t="shared" si="52"/>
        <v>1105732.0664496659</v>
      </c>
      <c r="AJ139" s="92">
        <f t="shared" si="53"/>
        <v>1310263.3694695989</v>
      </c>
      <c r="AK139" s="92">
        <f t="shared" si="54"/>
        <v>204531.30301993294</v>
      </c>
    </row>
    <row r="140" spans="1:37" s="94" customFormat="1" ht="14" x14ac:dyDescent="0.3">
      <c r="A140" s="86" t="str">
        <f>'ESTIMATED Earned Revenue'!A141</f>
        <v>Orlando, FL</v>
      </c>
      <c r="B140" s="86"/>
      <c r="C140" s="87">
        <f>'ESTIMATED Earned Revenue'!$I141*1.07925</f>
        <v>116989886.38580249</v>
      </c>
      <c r="D140" s="87">
        <f>'ESTIMATED Earned Revenue'!$L141*1.07925</f>
        <v>116989886.38580249</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239605.91700299998</v>
      </c>
      <c r="G140" s="89">
        <f t="shared" si="44"/>
        <v>1.7283851642797968E-3</v>
      </c>
      <c r="H140" s="90">
        <f t="shared" si="45"/>
        <v>2.0480908598615221E-3</v>
      </c>
      <c r="I140" s="91">
        <f t="shared" si="46"/>
        <v>37402.333002999978</v>
      </c>
      <c r="J140" s="91">
        <f>C140*(1+'Control Panel'!$C$45)</f>
        <v>120499582.97737657</v>
      </c>
      <c r="K140" s="91">
        <f>D140*(1+'Control Panel'!$C$45)</f>
        <v>120499582.97737657</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246794.09468198998</v>
      </c>
      <c r="N140" s="92">
        <f t="shared" si="47"/>
        <v>38524.40522198996</v>
      </c>
      <c r="O140" s="92">
        <f>J140*(1+'Control Panel'!$C$45)</f>
        <v>124114570.46669787</v>
      </c>
      <c r="P140" s="92">
        <f>K140*(1+'Control Panel'!$C$45)</f>
        <v>124114570.46669787</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254197.91752244969</v>
      </c>
      <c r="S140" s="92">
        <f t="shared" si="48"/>
        <v>39680.137378649641</v>
      </c>
      <c r="T140" s="92">
        <f>O140*(1+'Control Panel'!$C$45)</f>
        <v>127838007.58069882</v>
      </c>
      <c r="U140" s="92">
        <f>P140*(1+'Control Panel'!$C$45)</f>
        <v>127838007.58069882</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261823.85591304323</v>
      </c>
      <c r="X140" s="92">
        <f t="shared" si="49"/>
        <v>40870.542364929162</v>
      </c>
      <c r="Y140" s="91">
        <f>T140*(1+'Control Panel'!$C$45)</f>
        <v>131673147.80811979</v>
      </c>
      <c r="Z140" s="91">
        <f>U140*(1+'Control Panel'!$C$45)</f>
        <v>131673147.80811979</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269678.57192823454</v>
      </c>
      <c r="AC140" s="93">
        <f t="shared" si="50"/>
        <v>42096.658973677026</v>
      </c>
      <c r="AD140" s="93">
        <f>Y140*(1+'Control Panel'!$C$45)</f>
        <v>135623342.24236339</v>
      </c>
      <c r="AE140" s="91">
        <f>Z140*(1+'Control Panel'!$C$45)</f>
        <v>135623342.24236339</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277768.92942388158</v>
      </c>
      <c r="AH140" s="91">
        <f t="shared" si="51"/>
        <v>43359.559080687352</v>
      </c>
      <c r="AI140" s="92">
        <f t="shared" si="52"/>
        <v>1105732.0664496659</v>
      </c>
      <c r="AJ140" s="92">
        <f t="shared" si="53"/>
        <v>1310263.3694695989</v>
      </c>
      <c r="AK140" s="92">
        <f t="shared" si="54"/>
        <v>204531.30301993294</v>
      </c>
    </row>
    <row r="141" spans="1:37" s="94" customFormat="1" ht="14" x14ac:dyDescent="0.3">
      <c r="A141" s="86" t="str">
        <f>'ESTIMATED Earned Revenue'!A142</f>
        <v>Louisville, KY</v>
      </c>
      <c r="B141" s="86"/>
      <c r="C141" s="87">
        <f>'ESTIMATED Earned Revenue'!$I142*1.07925</f>
        <v>117219178.30425</v>
      </c>
      <c r="D141" s="87">
        <f>'ESTIMATED Earned Revenue'!$L142*1.07925</f>
        <v>117219178.30425</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239605.91700299998</v>
      </c>
      <c r="G141" s="89">
        <f t="shared" si="44"/>
        <v>1.72500427767176E-3</v>
      </c>
      <c r="H141" s="90">
        <f t="shared" si="45"/>
        <v>2.0440845983503418E-3</v>
      </c>
      <c r="I141" s="91">
        <f t="shared" si="46"/>
        <v>37402.333002999978</v>
      </c>
      <c r="J141" s="91">
        <f>C141*(1+'Control Panel'!$C$45)</f>
        <v>120735753.6533775</v>
      </c>
      <c r="K141" s="91">
        <f>D141*(1+'Control Panel'!$C$45)</f>
        <v>120735753.6533775</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246794.09468198998</v>
      </c>
      <c r="N141" s="92">
        <f t="shared" si="47"/>
        <v>38524.40522198996</v>
      </c>
      <c r="O141" s="92">
        <f>J141*(1+'Control Panel'!$C$45)</f>
        <v>124357826.26297884</v>
      </c>
      <c r="P141" s="92">
        <f>K141*(1+'Control Panel'!$C$45)</f>
        <v>124357826.26297884</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254197.91752244969</v>
      </c>
      <c r="S141" s="92">
        <f t="shared" si="48"/>
        <v>39680.137378649641</v>
      </c>
      <c r="T141" s="92">
        <f>O141*(1+'Control Panel'!$C$45)</f>
        <v>128088561.0508682</v>
      </c>
      <c r="U141" s="92">
        <f>P141*(1+'Control Panel'!$C$45)</f>
        <v>128088561.0508682</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261823.85591304323</v>
      </c>
      <c r="X141" s="92">
        <f t="shared" si="49"/>
        <v>40870.542364929162</v>
      </c>
      <c r="Y141" s="91">
        <f>T141*(1+'Control Panel'!$C$45)</f>
        <v>131931217.88239425</v>
      </c>
      <c r="Z141" s="91">
        <f>U141*(1+'Control Panel'!$C$45)</f>
        <v>131931217.88239425</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269678.57192823454</v>
      </c>
      <c r="AC141" s="93">
        <f t="shared" si="50"/>
        <v>42096.658973677026</v>
      </c>
      <c r="AD141" s="93">
        <f>Y141*(1+'Control Panel'!$C$45)</f>
        <v>135889154.4188661</v>
      </c>
      <c r="AE141" s="91">
        <f>Z141*(1+'Control Panel'!$C$45)</f>
        <v>135889154.4188661</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277768.92942388158</v>
      </c>
      <c r="AH141" s="91">
        <f t="shared" si="51"/>
        <v>43359.559080687352</v>
      </c>
      <c r="AI141" s="92">
        <f t="shared" si="52"/>
        <v>1105732.0664496659</v>
      </c>
      <c r="AJ141" s="92">
        <f t="shared" si="53"/>
        <v>1310263.3694695989</v>
      </c>
      <c r="AK141" s="92">
        <f t="shared" si="54"/>
        <v>204531.30301993294</v>
      </c>
    </row>
    <row r="142" spans="1:37" s="94" customFormat="1" ht="14" x14ac:dyDescent="0.3">
      <c r="A142" s="86" t="str">
        <f>'ESTIMATED Earned Revenue'!A143</f>
        <v>Santa Ana, CA</v>
      </c>
      <c r="B142" s="86"/>
      <c r="C142" s="87">
        <f>'ESTIMATED Earned Revenue'!$I143*1.07925</f>
        <v>119844596.0772675</v>
      </c>
      <c r="D142" s="87">
        <f>'ESTIMATED Earned Revenue'!$L143*1.07925</f>
        <v>119361660.8420175</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239605.91700299998</v>
      </c>
      <c r="G142" s="89">
        <f t="shared" si="44"/>
        <v>1.6872148650710385E-3</v>
      </c>
      <c r="H142" s="90">
        <f t="shared" si="45"/>
        <v>2.007394294891164E-3</v>
      </c>
      <c r="I142" s="91">
        <f t="shared" si="46"/>
        <v>37402.333002999978</v>
      </c>
      <c r="J142" s="91">
        <f>C142*(1+'Control Panel'!$C$45)</f>
        <v>123439933.95958553</v>
      </c>
      <c r="K142" s="91">
        <f>D142*(1+'Control Panel'!$C$45)</f>
        <v>122942510.66727804</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246794.09468198998</v>
      </c>
      <c r="N142" s="92">
        <f t="shared" si="47"/>
        <v>38524.40522198996</v>
      </c>
      <c r="O142" s="92">
        <f>J142*(1+'Control Panel'!$C$45)</f>
        <v>127143131.9783731</v>
      </c>
      <c r="P142" s="92">
        <f>K142*(1+'Control Panel'!$C$45)</f>
        <v>126630785.98729639</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254197.91752244969</v>
      </c>
      <c r="S142" s="92">
        <f t="shared" si="48"/>
        <v>39680.137378649641</v>
      </c>
      <c r="T142" s="92">
        <f>O142*(1+'Control Panel'!$C$45)</f>
        <v>130957425.93772429</v>
      </c>
      <c r="U142" s="92">
        <f>P142*(1+'Control Panel'!$C$45)</f>
        <v>130429709.56691529</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261823.85591304323</v>
      </c>
      <c r="X142" s="92">
        <f t="shared" si="49"/>
        <v>40870.542364929162</v>
      </c>
      <c r="Y142" s="91">
        <f>T142*(1+'Control Panel'!$C$45)</f>
        <v>134886148.71585602</v>
      </c>
      <c r="Z142" s="91">
        <f>U142*(1+'Control Panel'!$C$45)</f>
        <v>134342600.85392275</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269678.57192823454</v>
      </c>
      <c r="AC142" s="93">
        <f t="shared" si="50"/>
        <v>42096.658973677026</v>
      </c>
      <c r="AD142" s="93">
        <f>Y142*(1+'Control Panel'!$C$45)</f>
        <v>138932733.17733169</v>
      </c>
      <c r="AE142" s="91">
        <f>Z142*(1+'Control Panel'!$C$45)</f>
        <v>138372878.87954044</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277768.92942388158</v>
      </c>
      <c r="AH142" s="91">
        <f t="shared" si="51"/>
        <v>43359.559080687352</v>
      </c>
      <c r="AI142" s="92">
        <f t="shared" si="52"/>
        <v>1105732.0664496659</v>
      </c>
      <c r="AJ142" s="92">
        <f t="shared" si="53"/>
        <v>1310263.3694695989</v>
      </c>
      <c r="AK142" s="92">
        <f t="shared" si="54"/>
        <v>204531.30301993294</v>
      </c>
    </row>
    <row r="143" spans="1:37" s="94" customFormat="1" ht="14" x14ac:dyDescent="0.3">
      <c r="A143" s="86" t="str">
        <f>'ESTIMATED Earned Revenue'!A144</f>
        <v>San Antonio, TX</v>
      </c>
      <c r="B143" s="86"/>
      <c r="C143" s="87">
        <f>'ESTIMATED Earned Revenue'!$I144*1.07925</f>
        <v>122447449.51725</v>
      </c>
      <c r="D143" s="87">
        <f>'ESTIMATED Earned Revenue'!$L144*1.07925</f>
        <v>122447449.51725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239605.91700299998</v>
      </c>
      <c r="G143" s="89">
        <f t="shared" si="44"/>
        <v>1.6513499039562617E-3</v>
      </c>
      <c r="H143" s="90">
        <f t="shared" si="45"/>
        <v>1.9568061070087462E-3</v>
      </c>
      <c r="I143" s="91">
        <f t="shared" si="46"/>
        <v>37402.333002999978</v>
      </c>
      <c r="J143" s="91">
        <f>C143*(1+'Control Panel'!$C$45)</f>
        <v>126120873.0027675</v>
      </c>
      <c r="K143" s="91">
        <f>D143*(1+'Control Panel'!$C$45)</f>
        <v>126120873.0027675</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246794.09468198998</v>
      </c>
      <c r="N143" s="92">
        <f t="shared" si="47"/>
        <v>38524.40522198996</v>
      </c>
      <c r="O143" s="92">
        <f>J143*(1+'Control Panel'!$C$45)</f>
        <v>129904499.19285053</v>
      </c>
      <c r="P143" s="92">
        <f>K143*(1+'Control Panel'!$C$45)</f>
        <v>129904499.19285053</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254197.91752244969</v>
      </c>
      <c r="S143" s="92">
        <f t="shared" si="48"/>
        <v>39680.137378649641</v>
      </c>
      <c r="T143" s="92">
        <f>O143*(1+'Control Panel'!$C$45)</f>
        <v>133801634.16863605</v>
      </c>
      <c r="U143" s="92">
        <f>P143*(1+'Control Panel'!$C$45)</f>
        <v>133801634.16863605</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261823.85591304323</v>
      </c>
      <c r="X143" s="92">
        <f t="shared" si="49"/>
        <v>40870.542364929162</v>
      </c>
      <c r="Y143" s="91">
        <f>T143*(1+'Control Panel'!$C$45)</f>
        <v>137815683.19369513</v>
      </c>
      <c r="Z143" s="91">
        <f>U143*(1+'Control Panel'!$C$45)</f>
        <v>137815683.19369513</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269678.57192823454</v>
      </c>
      <c r="AC143" s="93">
        <f t="shared" si="50"/>
        <v>42096.658973677026</v>
      </c>
      <c r="AD143" s="93">
        <f>Y143*(1+'Control Panel'!$C$45)</f>
        <v>141950153.68950599</v>
      </c>
      <c r="AE143" s="91">
        <f>Z143*(1+'Control Panel'!$C$45)</f>
        <v>141950153.68950599</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277768.92942388158</v>
      </c>
      <c r="AH143" s="91">
        <f t="shared" si="51"/>
        <v>43359.559080687352</v>
      </c>
      <c r="AI143" s="92">
        <f t="shared" si="52"/>
        <v>1105732.0664496659</v>
      </c>
      <c r="AJ143" s="92">
        <f t="shared" si="53"/>
        <v>1310263.3694695989</v>
      </c>
      <c r="AK143" s="92">
        <f t="shared" si="54"/>
        <v>204531.30301993294</v>
      </c>
    </row>
    <row r="144" spans="1:37" s="94" customFormat="1" ht="14" x14ac:dyDescent="0.3">
      <c r="A144" s="86" t="str">
        <f>'ESTIMATED Earned Revenue'!A145</f>
        <v>Sacramento, CA</v>
      </c>
      <c r="B144" s="86"/>
      <c r="C144" s="87">
        <f>'ESTIMATED Earned Revenue'!$I145*1.07925</f>
        <v>127056632.71125001</v>
      </c>
      <c r="D144" s="87">
        <f>'ESTIMATED Earned Revenue'!$L145*1.07925</f>
        <v>127056632.71125001</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239605.91700299998</v>
      </c>
      <c r="G144" s="89">
        <f t="shared" si="44"/>
        <v>1.5914445368588478E-3</v>
      </c>
      <c r="H144" s="90">
        <f t="shared" si="45"/>
        <v>1.8858198260891302E-3</v>
      </c>
      <c r="I144" s="91">
        <f t="shared" si="46"/>
        <v>37402.333002999978</v>
      </c>
      <c r="J144" s="91">
        <f>C144*(1+'Control Panel'!$C$45)</f>
        <v>130868331.69258751</v>
      </c>
      <c r="K144" s="91">
        <f>D144*(1+'Control Panel'!$C$45)</f>
        <v>130868331.69258751</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246794.09468198998</v>
      </c>
      <c r="N144" s="92">
        <f t="shared" si="47"/>
        <v>38524.40522198996</v>
      </c>
      <c r="O144" s="92">
        <f>J144*(1+'Control Panel'!$C$45)</f>
        <v>134794381.64336514</v>
      </c>
      <c r="P144" s="92">
        <f>K144*(1+'Control Panel'!$C$45)</f>
        <v>134794381.64336514</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254197.91752244969</v>
      </c>
      <c r="S144" s="92">
        <f t="shared" si="48"/>
        <v>39680.137378649641</v>
      </c>
      <c r="T144" s="92">
        <f>O144*(1+'Control Panel'!$C$45)</f>
        <v>138838213.09266609</v>
      </c>
      <c r="U144" s="92">
        <f>P144*(1+'Control Panel'!$C$45)</f>
        <v>138838213.09266609</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261823.85591304323</v>
      </c>
      <c r="X144" s="92">
        <f t="shared" si="49"/>
        <v>40870.542364929162</v>
      </c>
      <c r="Y144" s="91">
        <f>T144*(1+'Control Panel'!$C$45)</f>
        <v>143003359.48544607</v>
      </c>
      <c r="Z144" s="91">
        <f>U144*(1+'Control Panel'!$C$45)</f>
        <v>143003359.48544607</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269678.57192823454</v>
      </c>
      <c r="AC144" s="93">
        <f t="shared" si="50"/>
        <v>42096.658973677026</v>
      </c>
      <c r="AD144" s="93">
        <f>Y144*(1+'Control Panel'!$C$45)</f>
        <v>147293460.27000946</v>
      </c>
      <c r="AE144" s="91">
        <f>Z144*(1+'Control Panel'!$C$45)</f>
        <v>147293460.27000946</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277768.92942388158</v>
      </c>
      <c r="AH144" s="91">
        <f t="shared" si="51"/>
        <v>43359.559080687352</v>
      </c>
      <c r="AI144" s="92">
        <f t="shared" si="52"/>
        <v>1105732.0664496659</v>
      </c>
      <c r="AJ144" s="92">
        <f t="shared" si="53"/>
        <v>1310263.3694695989</v>
      </c>
      <c r="AK144" s="92">
        <f t="shared" si="54"/>
        <v>204531.30301993294</v>
      </c>
    </row>
    <row r="145" spans="1:37" s="94" customFormat="1" ht="14" x14ac:dyDescent="0.3">
      <c r="A145" s="86" t="str">
        <f>'ESTIMATED Earned Revenue'!A146</f>
        <v>Houston, TX</v>
      </c>
      <c r="B145" s="86"/>
      <c r="C145" s="87">
        <f>'ESTIMATED Earned Revenue'!$I146*1.07925</f>
        <v>128945622.40125</v>
      </c>
      <c r="D145" s="87">
        <f>'ESTIMATED Earned Revenue'!$L146*1.07925</f>
        <v>128945622.40125</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239605.91700299998</v>
      </c>
      <c r="G145" s="89">
        <f t="shared" si="44"/>
        <v>1.5681306603087895E-3</v>
      </c>
      <c r="H145" s="90">
        <f t="shared" si="45"/>
        <v>1.8581934969253925E-3</v>
      </c>
      <c r="I145" s="91">
        <f t="shared" si="46"/>
        <v>37402.333002999978</v>
      </c>
      <c r="J145" s="91">
        <f>C145*(1+'Control Panel'!$C$45)</f>
        <v>132813991.0732875</v>
      </c>
      <c r="K145" s="91">
        <f>D145*(1+'Control Panel'!$C$45)</f>
        <v>132813991.0732875</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246794.09468198998</v>
      </c>
      <c r="N145" s="92">
        <f t="shared" si="47"/>
        <v>38524.40522198996</v>
      </c>
      <c r="O145" s="92">
        <f>J145*(1+'Control Panel'!$C$45)</f>
        <v>136798410.80548614</v>
      </c>
      <c r="P145" s="92">
        <f>K145*(1+'Control Panel'!$C$45)</f>
        <v>136798410.80548614</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254197.91752244969</v>
      </c>
      <c r="S145" s="92">
        <f t="shared" si="48"/>
        <v>39680.137378649641</v>
      </c>
      <c r="T145" s="92">
        <f>O145*(1+'Control Panel'!$C$45)</f>
        <v>140902363.12965074</v>
      </c>
      <c r="U145" s="92">
        <f>P145*(1+'Control Panel'!$C$45)</f>
        <v>140902363.12965074</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261823.85591304323</v>
      </c>
      <c r="X145" s="92">
        <f t="shared" si="49"/>
        <v>40870.542364929162</v>
      </c>
      <c r="Y145" s="91">
        <f>T145*(1+'Control Panel'!$C$45)</f>
        <v>145129434.02354026</v>
      </c>
      <c r="Z145" s="91">
        <f>U145*(1+'Control Panel'!$C$45)</f>
        <v>145129434.02354026</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269678.57192823454</v>
      </c>
      <c r="AC145" s="93">
        <f t="shared" si="50"/>
        <v>42096.658973677026</v>
      </c>
      <c r="AD145" s="93">
        <f>Y145*(1+'Control Panel'!$C$45)</f>
        <v>149483317.04424646</v>
      </c>
      <c r="AE145" s="91">
        <f>Z145*(1+'Control Panel'!$C$45)</f>
        <v>149483317.04424646</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277768.92942388158</v>
      </c>
      <c r="AH145" s="91">
        <f t="shared" si="51"/>
        <v>43359.559080687352</v>
      </c>
      <c r="AI145" s="92">
        <f t="shared" si="52"/>
        <v>1105732.0664496659</v>
      </c>
      <c r="AJ145" s="92">
        <f t="shared" si="53"/>
        <v>1310263.3694695989</v>
      </c>
      <c r="AK145" s="92">
        <f t="shared" si="54"/>
        <v>204531.30301993294</v>
      </c>
    </row>
    <row r="146" spans="1:37" s="94" customFormat="1" ht="14" x14ac:dyDescent="0.3">
      <c r="A146" s="86" t="str">
        <f>'ESTIMATED Earned Revenue'!A147</f>
        <v>Saint Louis, MO</v>
      </c>
      <c r="B146" s="86"/>
      <c r="C146" s="87">
        <f>'ESTIMATED Earned Revenue'!$I147*1.07925</f>
        <v>142193510.53166249</v>
      </c>
      <c r="D146" s="87">
        <f>'ESTIMATED Earned Revenue'!$L147*1.07925</f>
        <v>142193510.53166249</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239605.91700299998</v>
      </c>
      <c r="G146" s="89">
        <f t="shared" si="44"/>
        <v>1.4220310283075469E-3</v>
      </c>
      <c r="H146" s="90">
        <f t="shared" si="45"/>
        <v>1.6850692841544727E-3</v>
      </c>
      <c r="I146" s="91">
        <f t="shared" si="46"/>
        <v>37402.333002999978</v>
      </c>
      <c r="J146" s="91">
        <f>C146*(1+'Control Panel'!$C$45)</f>
        <v>146459315.84761238</v>
      </c>
      <c r="K146" s="91">
        <f>D146*(1+'Control Panel'!$C$45)</f>
        <v>146459315.84761238</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246794.09468198998</v>
      </c>
      <c r="N146" s="92">
        <f t="shared" si="47"/>
        <v>38524.40522198996</v>
      </c>
      <c r="O146" s="92">
        <f>J146*(1+'Control Panel'!$C$45)</f>
        <v>150853095.32304075</v>
      </c>
      <c r="P146" s="92">
        <f>K146*(1+'Control Panel'!$C$45)</f>
        <v>150853095.32304075</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254197.91752244969</v>
      </c>
      <c r="S146" s="92">
        <f t="shared" si="48"/>
        <v>39680.137378649641</v>
      </c>
      <c r="T146" s="92">
        <f>O146*(1+'Control Panel'!$C$45)</f>
        <v>155378688.18273199</v>
      </c>
      <c r="U146" s="92">
        <f>P146*(1+'Control Panel'!$C$45)</f>
        <v>155378688.18273199</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261823.85591304323</v>
      </c>
      <c r="X146" s="92">
        <f t="shared" si="49"/>
        <v>40870.542364929162</v>
      </c>
      <c r="Y146" s="91">
        <f>T146*(1+'Control Panel'!$C$45)</f>
        <v>160040048.82821396</v>
      </c>
      <c r="Z146" s="91">
        <f>U146*(1+'Control Panel'!$C$45)</f>
        <v>160040048.82821396</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269678.57192823454</v>
      </c>
      <c r="AC146" s="93">
        <f t="shared" si="50"/>
        <v>42096.658973677026</v>
      </c>
      <c r="AD146" s="93">
        <f>Y146*(1+'Control Panel'!$C$45)</f>
        <v>164841250.29306039</v>
      </c>
      <c r="AE146" s="91">
        <f>Z146*(1+'Control Panel'!$C$45)</f>
        <v>164841250.29306039</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277768.92942388158</v>
      </c>
      <c r="AH146" s="91">
        <f t="shared" si="51"/>
        <v>43359.559080687352</v>
      </c>
      <c r="AI146" s="92">
        <f t="shared" si="52"/>
        <v>1105732.0664496659</v>
      </c>
      <c r="AJ146" s="92">
        <f t="shared" si="53"/>
        <v>1310263.3694695989</v>
      </c>
      <c r="AK146" s="92">
        <f t="shared" si="54"/>
        <v>204531.30301993294</v>
      </c>
    </row>
    <row r="147" spans="1:37" s="94" customFormat="1" ht="14" x14ac:dyDescent="0.3">
      <c r="A147" s="86" t="str">
        <f>'ESTIMATED Earned Revenue'!A148</f>
        <v>Saint Paul, MN</v>
      </c>
      <c r="B147" s="86"/>
      <c r="C147" s="87">
        <f>'ESTIMATED Earned Revenue'!$I148*1.07925</f>
        <v>149979384.32589</v>
      </c>
      <c r="D147" s="87">
        <f>'ESTIMATED Earned Revenue'!$L148*1.07925</f>
        <v>149979384.32589</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239605.91700299998</v>
      </c>
      <c r="G147" s="89">
        <f t="shared" si="44"/>
        <v>1.3482091882750505E-3</v>
      </c>
      <c r="H147" s="90">
        <f t="shared" si="45"/>
        <v>1.5975923496416055E-3</v>
      </c>
      <c r="I147" s="91">
        <f t="shared" si="46"/>
        <v>37402.333002999978</v>
      </c>
      <c r="J147" s="91">
        <f>C147*(1+'Control Panel'!$C$45)</f>
        <v>154478765.8556667</v>
      </c>
      <c r="K147" s="91">
        <f>D147*(1+'Control Panel'!$C$45)</f>
        <v>154478765.8556667</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246794.09468198998</v>
      </c>
      <c r="N147" s="92">
        <f t="shared" si="47"/>
        <v>38524.40522198996</v>
      </c>
      <c r="O147" s="92">
        <f>J147*(1+'Control Panel'!$C$45)</f>
        <v>159113128.83133671</v>
      </c>
      <c r="P147" s="92">
        <f>K147*(1+'Control Panel'!$C$45)</f>
        <v>159113128.83133671</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254197.91752244969</v>
      </c>
      <c r="S147" s="92">
        <f t="shared" si="48"/>
        <v>39680.137378649641</v>
      </c>
      <c r="T147" s="92">
        <f>O147*(1+'Control Panel'!$C$45)</f>
        <v>163886522.69627681</v>
      </c>
      <c r="U147" s="92">
        <f>P147*(1+'Control Panel'!$C$45)</f>
        <v>163886522.69627681</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261823.85591304323</v>
      </c>
      <c r="X147" s="92">
        <f t="shared" si="49"/>
        <v>40870.542364929162</v>
      </c>
      <c r="Y147" s="91">
        <f>T147*(1+'Control Panel'!$C$45)</f>
        <v>168803118.37716511</v>
      </c>
      <c r="Z147" s="91">
        <f>U147*(1+'Control Panel'!$C$45)</f>
        <v>168803118.37716511</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269678.57192823454</v>
      </c>
      <c r="AC147" s="93">
        <f t="shared" si="50"/>
        <v>42096.658973677026</v>
      </c>
      <c r="AD147" s="93">
        <f>Y147*(1+'Control Panel'!$C$45)</f>
        <v>173867211.92848006</v>
      </c>
      <c r="AE147" s="91">
        <f>Z147*(1+'Control Panel'!$C$45)</f>
        <v>173867211.92848006</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277768.92942388158</v>
      </c>
      <c r="AH147" s="91">
        <f t="shared" si="51"/>
        <v>43359.559080687352</v>
      </c>
      <c r="AI147" s="92">
        <f t="shared" si="52"/>
        <v>1105732.0664496659</v>
      </c>
      <c r="AJ147" s="92">
        <f t="shared" si="53"/>
        <v>1310263.3694695989</v>
      </c>
      <c r="AK147" s="92">
        <f t="shared" si="54"/>
        <v>204531.30301993294</v>
      </c>
    </row>
    <row r="148" spans="1:37" s="94" customFormat="1" ht="14" x14ac:dyDescent="0.3">
      <c r="A148" s="86" t="str">
        <f>'ESTIMATED Earned Revenue'!A149</f>
        <v>Austin, TX</v>
      </c>
      <c r="B148" s="86"/>
      <c r="C148" s="87">
        <f>'ESTIMATED Earned Revenue'!$I149*1.07925</f>
        <v>153855351.70578</v>
      </c>
      <c r="D148" s="87">
        <f>'ESTIMATED Earned Revenue'!$L149*1.07925</f>
        <v>153855351.70578</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239605.91700299998</v>
      </c>
      <c r="G148" s="89">
        <f t="shared" si="44"/>
        <v>1.3142447224499352E-3</v>
      </c>
      <c r="H148" s="90">
        <f t="shared" si="45"/>
        <v>1.5573453529338526E-3</v>
      </c>
      <c r="I148" s="91">
        <f t="shared" si="46"/>
        <v>37402.333002999978</v>
      </c>
      <c r="J148" s="91">
        <f>C148*(1+'Control Panel'!$C$45)</f>
        <v>158471012.25695342</v>
      </c>
      <c r="K148" s="91">
        <f>D148*(1+'Control Panel'!$C$45)</f>
        <v>158471012.25695342</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246794.09468198998</v>
      </c>
      <c r="N148" s="92">
        <f t="shared" si="47"/>
        <v>38524.40522198996</v>
      </c>
      <c r="O148" s="92">
        <f>J148*(1+'Control Panel'!$C$45)</f>
        <v>163225142.62466201</v>
      </c>
      <c r="P148" s="92">
        <f>K148*(1+'Control Panel'!$C$45)</f>
        <v>163225142.62466201</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254197.91752244969</v>
      </c>
      <c r="S148" s="92">
        <f t="shared" si="48"/>
        <v>39680.137378649641</v>
      </c>
      <c r="T148" s="92">
        <f>O148*(1+'Control Panel'!$C$45)</f>
        <v>168121896.90340188</v>
      </c>
      <c r="U148" s="92">
        <f>P148*(1+'Control Panel'!$C$45)</f>
        <v>168121896.90340188</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261823.85591304323</v>
      </c>
      <c r="X148" s="92">
        <f t="shared" si="49"/>
        <v>40870.542364929162</v>
      </c>
      <c r="Y148" s="91">
        <f>T148*(1+'Control Panel'!$C$45)</f>
        <v>173165553.81050393</v>
      </c>
      <c r="Z148" s="91">
        <f>U148*(1+'Control Panel'!$C$45)</f>
        <v>173165553.81050393</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269678.57192823454</v>
      </c>
      <c r="AC148" s="93">
        <f t="shared" si="50"/>
        <v>42096.658973677026</v>
      </c>
      <c r="AD148" s="93">
        <f>Y148*(1+'Control Panel'!$C$45)</f>
        <v>178360520.42481905</v>
      </c>
      <c r="AE148" s="91">
        <f>Z148*(1+'Control Panel'!$C$45)</f>
        <v>178360520.42481905</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277768.92942388158</v>
      </c>
      <c r="AH148" s="91">
        <f t="shared" si="51"/>
        <v>43359.559080687352</v>
      </c>
      <c r="AI148" s="92">
        <f t="shared" si="52"/>
        <v>1105732.0664496659</v>
      </c>
      <c r="AJ148" s="92">
        <f t="shared" si="53"/>
        <v>1310263.3694695989</v>
      </c>
      <c r="AK148" s="92">
        <f t="shared" si="54"/>
        <v>204531.30301993294</v>
      </c>
    </row>
    <row r="149" spans="1:37" s="94" customFormat="1" ht="14" x14ac:dyDescent="0.3">
      <c r="A149" s="86" t="str">
        <f>'ESTIMATED Earned Revenue'!A150</f>
        <v>Seattle, WA</v>
      </c>
      <c r="B149" s="86"/>
      <c r="C149" s="87">
        <f>'ESTIMATED Earned Revenue'!$I150*1.07925</f>
        <v>162459365.43525001</v>
      </c>
      <c r="D149" s="87">
        <f>'ESTIMATED Earned Revenue'!$L150*1.07925</f>
        <v>162459365.43525001</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239605.91700299998</v>
      </c>
      <c r="G149" s="89">
        <f t="shared" si="44"/>
        <v>1.2446409811971751E-3</v>
      </c>
      <c r="H149" s="90">
        <f t="shared" si="45"/>
        <v>1.4748667542869209E-3</v>
      </c>
      <c r="I149" s="91">
        <f t="shared" si="46"/>
        <v>37402.333002999978</v>
      </c>
      <c r="J149" s="91">
        <f>C149*(1+'Control Panel'!$C$45)</f>
        <v>167333146.39830753</v>
      </c>
      <c r="K149" s="91">
        <f>D149*(1+'Control Panel'!$C$45)</f>
        <v>167333146.39830753</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246794.09468198998</v>
      </c>
      <c r="N149" s="92">
        <f t="shared" si="47"/>
        <v>38524.40522198996</v>
      </c>
      <c r="O149" s="92">
        <f>J149*(1+'Control Panel'!$C$45)</f>
        <v>172353140.79025677</v>
      </c>
      <c r="P149" s="92">
        <f>K149*(1+'Control Panel'!$C$45)</f>
        <v>172353140.79025677</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254197.91752244969</v>
      </c>
      <c r="S149" s="92">
        <f t="shared" si="48"/>
        <v>39680.137378649641</v>
      </c>
      <c r="T149" s="92">
        <f>O149*(1+'Control Panel'!$C$45)</f>
        <v>177523735.01396447</v>
      </c>
      <c r="U149" s="92">
        <f>P149*(1+'Control Panel'!$C$45)</f>
        <v>177523735.01396447</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261823.85591304323</v>
      </c>
      <c r="X149" s="92">
        <f t="shared" si="49"/>
        <v>40870.542364929162</v>
      </c>
      <c r="Y149" s="91">
        <f>T149*(1+'Control Panel'!$C$45)</f>
        <v>182849447.06438342</v>
      </c>
      <c r="Z149" s="91">
        <f>U149*(1+'Control Panel'!$C$45)</f>
        <v>182849447.06438342</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269678.57192823454</v>
      </c>
      <c r="AC149" s="93">
        <f t="shared" si="50"/>
        <v>42096.658973677026</v>
      </c>
      <c r="AD149" s="93">
        <f>Y149*(1+'Control Panel'!$C$45)</f>
        <v>188334930.47631493</v>
      </c>
      <c r="AE149" s="91">
        <f>Z149*(1+'Control Panel'!$C$45)</f>
        <v>188334930.47631493</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277768.92942388158</v>
      </c>
      <c r="AH149" s="91">
        <f t="shared" si="51"/>
        <v>43359.559080687352</v>
      </c>
      <c r="AI149" s="92">
        <f t="shared" si="52"/>
        <v>1105732.0664496659</v>
      </c>
      <c r="AJ149" s="92">
        <f t="shared" si="53"/>
        <v>1310263.3694695989</v>
      </c>
      <c r="AK149" s="92">
        <f t="shared" si="54"/>
        <v>204531.30301993294</v>
      </c>
    </row>
    <row r="150" spans="1:37" s="94" customFormat="1" ht="14" x14ac:dyDescent="0.3">
      <c r="A150" s="86" t="str">
        <f>'ESTIMATED Earned Revenue'!A151</f>
        <v>Los Angeles, CA</v>
      </c>
      <c r="B150" s="86"/>
      <c r="C150" s="95">
        <f>'ESTIMATED Earned Revenue'!$I151*1.07925</f>
        <v>182423006.44424254</v>
      </c>
      <c r="D150" s="95">
        <f>'ESTIMATED Earned Revenue'!$L151*1.07925</f>
        <v>182100651.73724255</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239605.91700299998</v>
      </c>
      <c r="G150" s="89">
        <f t="shared" si="44"/>
        <v>1.1084324720950335E-3</v>
      </c>
      <c r="H150" s="90">
        <f t="shared" si="45"/>
        <v>1.3157883550506627E-3</v>
      </c>
      <c r="I150" s="91">
        <f t="shared" si="46"/>
        <v>37402.333002999978</v>
      </c>
      <c r="J150" s="91">
        <f>C150*(1+'Control Panel'!$C$45)</f>
        <v>187895696.63756981</v>
      </c>
      <c r="K150" s="91">
        <f>D150*(1+'Control Panel'!$C$45)</f>
        <v>187563671.28935984</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246794.09468198998</v>
      </c>
      <c r="N150" s="92">
        <f t="shared" si="47"/>
        <v>38524.40522198996</v>
      </c>
      <c r="O150" s="92">
        <f>J150*(1+'Control Panel'!$C$45)</f>
        <v>193532567.53669691</v>
      </c>
      <c r="P150" s="92">
        <f>K150*(1+'Control Panel'!$C$45)</f>
        <v>193190581.42804062</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254197.91752244969</v>
      </c>
      <c r="S150" s="92">
        <f t="shared" si="48"/>
        <v>39680.137378649641</v>
      </c>
      <c r="T150" s="92">
        <f>O150*(1+'Control Panel'!$C$45)</f>
        <v>199338544.56279781</v>
      </c>
      <c r="U150" s="92">
        <f>P150*(1+'Control Panel'!$C$45)</f>
        <v>198986298.87088186</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261823.85591304323</v>
      </c>
      <c r="X150" s="92">
        <f t="shared" si="49"/>
        <v>40870.542364929162</v>
      </c>
      <c r="Y150" s="91">
        <f>T150*(1+'Control Panel'!$C$45)</f>
        <v>205318700.89968175</v>
      </c>
      <c r="Z150" s="91">
        <f>U150*(1+'Control Panel'!$C$45)</f>
        <v>204955887.83700833</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269678.57192823454</v>
      </c>
      <c r="AC150" s="93">
        <f t="shared" si="50"/>
        <v>42096.658973677026</v>
      </c>
      <c r="AD150" s="93">
        <f>Y150*(1+'Control Panel'!$C$45)</f>
        <v>211478261.92667219</v>
      </c>
      <c r="AE150" s="91">
        <f>Z150*(1+'Control Panel'!$C$45)</f>
        <v>211104564.47211859</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277768.92942388158</v>
      </c>
      <c r="AH150" s="91">
        <f t="shared" si="51"/>
        <v>43359.559080687352</v>
      </c>
      <c r="AI150" s="92">
        <f t="shared" si="52"/>
        <v>1105732.0664496659</v>
      </c>
      <c r="AJ150" s="92">
        <f t="shared" si="53"/>
        <v>1310263.3694695989</v>
      </c>
      <c r="AK150" s="92">
        <f t="shared" si="54"/>
        <v>204531.30301993294</v>
      </c>
    </row>
    <row r="151" spans="1:37" s="94" customFormat="1" ht="14" x14ac:dyDescent="0.3">
      <c r="A151" s="86" t="str">
        <f>'ESTIMATED Earned Revenue'!A152</f>
        <v>Miami, FL</v>
      </c>
      <c r="B151" s="86"/>
      <c r="C151" s="87">
        <f>'ESTIMATED Earned Revenue'!$I152*1.07925</f>
        <v>183714057.91646725</v>
      </c>
      <c r="D151" s="87">
        <f>'ESTIMATED Earned Revenue'!$L152*1.07925</f>
        <v>165398976.04196724</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239605.91700299998</v>
      </c>
      <c r="G151" s="89">
        <f t="shared" si="44"/>
        <v>1.1006429572849548E-3</v>
      </c>
      <c r="H151" s="90">
        <f t="shared" si="45"/>
        <v>1.4486541739061551E-3</v>
      </c>
      <c r="I151" s="91">
        <f t="shared" si="46"/>
        <v>37402.333002999978</v>
      </c>
      <c r="J151" s="91">
        <f>C151*(1+'Control Panel'!$C$45)</f>
        <v>189225479.65396127</v>
      </c>
      <c r="K151" s="91">
        <f>D151*(1+'Control Panel'!$C$45)</f>
        <v>170360945.32322627</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246794.09468198998</v>
      </c>
      <c r="N151" s="92">
        <f t="shared" si="47"/>
        <v>38524.40522198996</v>
      </c>
      <c r="O151" s="92">
        <f>J151*(1+'Control Panel'!$C$45)</f>
        <v>194902244.04358011</v>
      </c>
      <c r="P151" s="92">
        <f>K151*(1+'Control Panel'!$C$45)</f>
        <v>175471773.68292308</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254197.91752244969</v>
      </c>
      <c r="S151" s="92">
        <f t="shared" si="48"/>
        <v>39680.137378649641</v>
      </c>
      <c r="T151" s="92">
        <f>O151*(1+'Control Panel'!$C$45)</f>
        <v>200749311.36488754</v>
      </c>
      <c r="U151" s="92">
        <f>P151*(1+'Control Panel'!$C$45)</f>
        <v>180735926.89341077</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261823.85591304323</v>
      </c>
      <c r="X151" s="92">
        <f t="shared" si="49"/>
        <v>40870.542364929162</v>
      </c>
      <c r="Y151" s="91">
        <f>T151*(1+'Control Panel'!$C$45)</f>
        <v>206771790.70583418</v>
      </c>
      <c r="Z151" s="91">
        <f>U151*(1+'Control Panel'!$C$45)</f>
        <v>186158004.7002131</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269678.57192823454</v>
      </c>
      <c r="AC151" s="93">
        <f t="shared" si="50"/>
        <v>42096.658973677026</v>
      </c>
      <c r="AD151" s="93">
        <f>Y151*(1+'Control Panel'!$C$45)</f>
        <v>212974944.42700922</v>
      </c>
      <c r="AE151" s="91">
        <f>Z151*(1+'Control Panel'!$C$45)</f>
        <v>191742744.84121951</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277768.92942388158</v>
      </c>
      <c r="AH151" s="91">
        <f t="shared" si="51"/>
        <v>43359.559080687352</v>
      </c>
      <c r="AI151" s="92">
        <f t="shared" si="52"/>
        <v>1105732.0664496659</v>
      </c>
      <c r="AJ151" s="92">
        <f t="shared" si="53"/>
        <v>1310263.3694695989</v>
      </c>
      <c r="AK151" s="92">
        <f t="shared" si="54"/>
        <v>204531.30301993294</v>
      </c>
    </row>
    <row r="152" spans="1:37" s="94" customFormat="1" ht="14" x14ac:dyDescent="0.3">
      <c r="A152" s="86" t="str">
        <f>'ESTIMATED Earned Revenue'!A153</f>
        <v>Colorado Springs, CO</v>
      </c>
      <c r="B152" s="86"/>
      <c r="C152" s="99">
        <f>'ESTIMATED Earned Revenue'!$I153*1.07925</f>
        <v>189720790.74265501</v>
      </c>
      <c r="D152" s="99">
        <f>'ESTIMATED Earned Revenue'!$L153*1.07925</f>
        <v>189720790.74265501</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239605.91700299998</v>
      </c>
      <c r="G152" s="89">
        <f t="shared" si="44"/>
        <v>1.0657955999892345E-3</v>
      </c>
      <c r="H152" s="90">
        <f t="shared" si="45"/>
        <v>1.262939691876001E-3</v>
      </c>
      <c r="I152" s="91">
        <f t="shared" si="46"/>
        <v>37402.333002999978</v>
      </c>
      <c r="J152" s="91">
        <f>C152*(1+'Control Panel'!$C$45)</f>
        <v>195412414.46493468</v>
      </c>
      <c r="K152" s="91">
        <f>D152*(1+'Control Panel'!$C$45)</f>
        <v>195412414.46493468</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246794.09468198998</v>
      </c>
      <c r="N152" s="92">
        <f t="shared" si="47"/>
        <v>38524.40522198996</v>
      </c>
      <c r="O152" s="92">
        <f>J152*(1+'Control Panel'!$C$45)</f>
        <v>201274786.89888272</v>
      </c>
      <c r="P152" s="92">
        <f>K152*(1+'Control Panel'!$C$45)</f>
        <v>201274786.89888272</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254197.91752244969</v>
      </c>
      <c r="S152" s="92">
        <f t="shared" si="48"/>
        <v>39680.137378649641</v>
      </c>
      <c r="T152" s="92">
        <f>O152*(1+'Control Panel'!$C$45)</f>
        <v>207313030.50584921</v>
      </c>
      <c r="U152" s="92">
        <f>P152*(1+'Control Panel'!$C$45)</f>
        <v>207313030.50584921</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261823.85591304323</v>
      </c>
      <c r="X152" s="92">
        <f t="shared" si="49"/>
        <v>40870.542364929162</v>
      </c>
      <c r="Y152" s="91">
        <f>T152*(1+'Control Panel'!$C$45)</f>
        <v>213532421.42102468</v>
      </c>
      <c r="Z152" s="91">
        <f>U152*(1+'Control Panel'!$C$45)</f>
        <v>213532421.42102468</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269678.57192823454</v>
      </c>
      <c r="AC152" s="93">
        <f t="shared" si="50"/>
        <v>42096.658973677026</v>
      </c>
      <c r="AD152" s="93">
        <f>Y152*(1+'Control Panel'!$C$45)</f>
        <v>219938394.06365544</v>
      </c>
      <c r="AE152" s="91">
        <f>Z152*(1+'Control Panel'!$C$45)</f>
        <v>219938394.06365544</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277768.92942388158</v>
      </c>
      <c r="AH152" s="91">
        <f t="shared" si="51"/>
        <v>43359.559080687352</v>
      </c>
      <c r="AI152" s="92">
        <f t="shared" si="52"/>
        <v>1105732.0664496659</v>
      </c>
      <c r="AJ152" s="92">
        <f t="shared" si="53"/>
        <v>1310263.3694695989</v>
      </c>
      <c r="AK152" s="92">
        <f t="shared" si="54"/>
        <v>204531.30301993294</v>
      </c>
    </row>
    <row r="153" spans="1:37" s="94" customFormat="1" ht="14" x14ac:dyDescent="0.3">
      <c r="A153" s="86" t="str">
        <f>'ESTIMATED Earned Revenue'!A154</f>
        <v>Atlanta, GA</v>
      </c>
      <c r="B153" s="86"/>
      <c r="C153" s="87">
        <f>'ESTIMATED Earned Revenue'!$I154*1.07925</f>
        <v>202589655.22005001</v>
      </c>
      <c r="D153" s="87">
        <f>'ESTIMATED Earned Revenue'!$L154*1.07925</f>
        <v>202589655.22005001</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239605.91700299998</v>
      </c>
      <c r="G153" s="89">
        <f t="shared" si="44"/>
        <v>9.9809431918115128E-4</v>
      </c>
      <c r="H153" s="90">
        <f t="shared" si="45"/>
        <v>1.1827154587076198E-3</v>
      </c>
      <c r="I153" s="91">
        <f t="shared" si="46"/>
        <v>37402.333002999978</v>
      </c>
      <c r="J153" s="91">
        <f>C153*(1+'Control Panel'!$C$45)</f>
        <v>208667344.87665153</v>
      </c>
      <c r="K153" s="91">
        <f>D153*(1+'Control Panel'!$C$45)</f>
        <v>208667344.87665153</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246794.09468198998</v>
      </c>
      <c r="N153" s="92">
        <f t="shared" si="47"/>
        <v>38524.40522198996</v>
      </c>
      <c r="O153" s="92">
        <f>J153*(1+'Control Panel'!$C$45)</f>
        <v>214927365.22295108</v>
      </c>
      <c r="P153" s="92">
        <f>K153*(1+'Control Panel'!$C$45)</f>
        <v>214927365.22295108</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254197.91752244969</v>
      </c>
      <c r="S153" s="92">
        <f t="shared" si="48"/>
        <v>39680.137378649641</v>
      </c>
      <c r="T153" s="92">
        <f>O153*(1+'Control Panel'!$C$45)</f>
        <v>221375186.17963964</v>
      </c>
      <c r="U153" s="92">
        <f>P153*(1+'Control Panel'!$C$45)</f>
        <v>221375186.17963964</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261823.85591304323</v>
      </c>
      <c r="X153" s="92">
        <f t="shared" si="49"/>
        <v>40870.542364929162</v>
      </c>
      <c r="Y153" s="91">
        <f>T153*(1+'Control Panel'!$C$45)</f>
        <v>228016441.76502883</v>
      </c>
      <c r="Z153" s="91">
        <f>U153*(1+'Control Panel'!$C$45)</f>
        <v>228016441.76502883</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269678.57192823454</v>
      </c>
      <c r="AC153" s="93">
        <f t="shared" si="50"/>
        <v>42096.658973677026</v>
      </c>
      <c r="AD153" s="93">
        <f>Y153*(1+'Control Panel'!$C$45)</f>
        <v>234856935.01797971</v>
      </c>
      <c r="AE153" s="91">
        <f>Z153*(1+'Control Panel'!$C$45)</f>
        <v>234856935.01797971</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277768.92942388158</v>
      </c>
      <c r="AH153" s="91">
        <f t="shared" si="51"/>
        <v>43359.559080687352</v>
      </c>
      <c r="AI153" s="92">
        <f t="shared" si="52"/>
        <v>1105732.0664496659</v>
      </c>
      <c r="AJ153" s="92">
        <f t="shared" si="53"/>
        <v>1310263.3694695989</v>
      </c>
      <c r="AK153" s="92">
        <f t="shared" si="54"/>
        <v>204531.30301993294</v>
      </c>
    </row>
    <row r="154" spans="1:37" s="94" customFormat="1" ht="14" x14ac:dyDescent="0.3">
      <c r="A154" s="86" t="str">
        <f>'ESTIMATED Earned Revenue'!A155</f>
        <v>Portland, OR</v>
      </c>
      <c r="B154" s="86"/>
      <c r="C154" s="87">
        <f>'ESTIMATED Earned Revenue'!$I155*1.07925</f>
        <v>217787632.56675002</v>
      </c>
      <c r="D154" s="87">
        <f>'ESTIMATED Earned Revenue'!$L155*1.07925</f>
        <v>217787632.56675002</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239605.91700299998</v>
      </c>
      <c r="G154" s="89">
        <f t="shared" si="44"/>
        <v>9.2844383134577839E-4</v>
      </c>
      <c r="H154" s="90">
        <f t="shared" si="45"/>
        <v>1.1001814665925203E-3</v>
      </c>
      <c r="I154" s="91">
        <f t="shared" si="46"/>
        <v>37402.333002999978</v>
      </c>
      <c r="J154" s="91">
        <f>C154*(1+'Control Panel'!$C$45)</f>
        <v>224321261.54375252</v>
      </c>
      <c r="K154" s="91">
        <f>D154*(1+'Control Panel'!$C$45)</f>
        <v>224321261.54375252</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246794.09468198998</v>
      </c>
      <c r="N154" s="92">
        <f t="shared" si="47"/>
        <v>38524.40522198996</v>
      </c>
      <c r="O154" s="92">
        <f>J154*(1+'Control Panel'!$C$45)</f>
        <v>231050899.3900651</v>
      </c>
      <c r="P154" s="92">
        <f>K154*(1+'Control Panel'!$C$45)</f>
        <v>231050899.3900651</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254197.91752244969</v>
      </c>
      <c r="S154" s="92">
        <f t="shared" si="48"/>
        <v>39680.137378649641</v>
      </c>
      <c r="T154" s="92">
        <f>O154*(1+'Control Panel'!$C$45)</f>
        <v>237982426.37176707</v>
      </c>
      <c r="U154" s="92">
        <f>P154*(1+'Control Panel'!$C$45)</f>
        <v>237982426.37176707</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261823.85591304323</v>
      </c>
      <c r="X154" s="92">
        <f t="shared" si="49"/>
        <v>40870.542364929162</v>
      </c>
      <c r="Y154" s="91">
        <f>T154*(1+'Control Panel'!$C$45)</f>
        <v>245121899.16292009</v>
      </c>
      <c r="Z154" s="91">
        <f>U154*(1+'Control Panel'!$C$45)</f>
        <v>245121899.16292009</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269678.57192823454</v>
      </c>
      <c r="AC154" s="93">
        <f t="shared" si="50"/>
        <v>42096.658973677026</v>
      </c>
      <c r="AD154" s="93">
        <f>Y154*(1+'Control Panel'!$C$45)</f>
        <v>252475556.1378077</v>
      </c>
      <c r="AE154" s="91">
        <f>Z154*(1+'Control Panel'!$C$45)</f>
        <v>252475556.1378077</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277768.92942388158</v>
      </c>
      <c r="AH154" s="91">
        <f t="shared" si="51"/>
        <v>43359.559080687352</v>
      </c>
      <c r="AI154" s="92">
        <f t="shared" si="52"/>
        <v>1105732.0664496659</v>
      </c>
      <c r="AJ154" s="92">
        <f t="shared" si="53"/>
        <v>1310263.3694695989</v>
      </c>
      <c r="AK154" s="92">
        <f t="shared" si="54"/>
        <v>204531.30301993294</v>
      </c>
    </row>
    <row r="155" spans="1:37" s="94" customFormat="1" ht="14" x14ac:dyDescent="0.3">
      <c r="A155" s="86" t="str">
        <f>'ESTIMATED Earned Revenue'!A156</f>
        <v>Indianapolis, IN</v>
      </c>
      <c r="B155" s="86"/>
      <c r="C155" s="87">
        <f>'ESTIMATED Earned Revenue'!$I156*1.07925</f>
        <v>221586550.9665682</v>
      </c>
      <c r="D155" s="87">
        <f>'ESTIMATED Earned Revenue'!$L156*1.07925</f>
        <v>206729491.85856819</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239605.91700299998</v>
      </c>
      <c r="G155" s="89">
        <f t="shared" si="44"/>
        <v>9.1252642869335239E-4</v>
      </c>
      <c r="H155" s="90">
        <f t="shared" si="45"/>
        <v>1.1590311321759735E-3</v>
      </c>
      <c r="I155" s="91">
        <f t="shared" si="46"/>
        <v>37402.333002999978</v>
      </c>
      <c r="J155" s="91">
        <f>C155*(1+'Control Panel'!$C$45)</f>
        <v>228234147.49556527</v>
      </c>
      <c r="K155" s="91">
        <f>D155*(1+'Control Panel'!$C$45)</f>
        <v>212931376.61432526</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246794.09468198998</v>
      </c>
      <c r="N155" s="92">
        <f t="shared" si="47"/>
        <v>38524.40522198996</v>
      </c>
      <c r="O155" s="92">
        <f>J155*(1+'Control Panel'!$C$45)</f>
        <v>235081171.92043224</v>
      </c>
      <c r="P155" s="92">
        <f>K155*(1+'Control Panel'!$C$45)</f>
        <v>219319317.91275501</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254197.91752244969</v>
      </c>
      <c r="S155" s="92">
        <f t="shared" si="48"/>
        <v>39680.137378649641</v>
      </c>
      <c r="T155" s="92">
        <f>O155*(1+'Control Panel'!$C$45)</f>
        <v>242133607.07804522</v>
      </c>
      <c r="U155" s="92">
        <f>P155*(1+'Control Panel'!$C$45)</f>
        <v>225898897.45013767</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261823.85591304323</v>
      </c>
      <c r="X155" s="92">
        <f t="shared" si="49"/>
        <v>40870.542364929162</v>
      </c>
      <c r="Y155" s="91">
        <f>T155*(1+'Control Panel'!$C$45)</f>
        <v>249397615.29038659</v>
      </c>
      <c r="Z155" s="91">
        <f>U155*(1+'Control Panel'!$C$45)</f>
        <v>232675864.37364182</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269678.57192823454</v>
      </c>
      <c r="AC155" s="93">
        <f t="shared" si="50"/>
        <v>42096.658973677026</v>
      </c>
      <c r="AD155" s="93">
        <f>Y155*(1+'Control Panel'!$C$45)</f>
        <v>256879543.74909818</v>
      </c>
      <c r="AE155" s="91">
        <f>Z155*(1+'Control Panel'!$C$45)</f>
        <v>239656140.30485108</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277768.92942388158</v>
      </c>
      <c r="AH155" s="91">
        <f t="shared" si="51"/>
        <v>43359.559080687352</v>
      </c>
      <c r="AI155" s="92">
        <f t="shared" si="52"/>
        <v>1105732.0664496659</v>
      </c>
      <c r="AJ155" s="92">
        <f t="shared" si="53"/>
        <v>1310263.3694695989</v>
      </c>
      <c r="AK155" s="92">
        <f t="shared" si="54"/>
        <v>204531.30301993294</v>
      </c>
    </row>
    <row r="156" spans="1:37" s="94" customFormat="1" ht="14" x14ac:dyDescent="0.3">
      <c r="A156" s="86" t="str">
        <f>'ESTIMATED Earned Revenue'!A157</f>
        <v>Phoenix, AZ</v>
      </c>
      <c r="B156" s="86"/>
      <c r="C156" s="87">
        <f>'ESTIMATED Earned Revenue'!$I157*1.07925</f>
        <v>300289713.94055259</v>
      </c>
      <c r="D156" s="87">
        <f>'ESTIMATED Earned Revenue'!$L157*1.07925</f>
        <v>300289713.94055259</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239605.91700299998</v>
      </c>
      <c r="G156" s="89">
        <f t="shared" si="44"/>
        <v>6.7336167245485344E-4</v>
      </c>
      <c r="H156" s="90">
        <f t="shared" si="45"/>
        <v>7.9791583221007034E-4</v>
      </c>
      <c r="I156" s="91">
        <f t="shared" si="46"/>
        <v>37402.333002999978</v>
      </c>
      <c r="J156" s="91">
        <f>C156*(1+'Control Panel'!$C$45)</f>
        <v>309298405.35876918</v>
      </c>
      <c r="K156" s="91">
        <f>D156*(1+'Control Panel'!$C$45)</f>
        <v>309298405.35876918</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246794.09468198998</v>
      </c>
      <c r="N156" s="92">
        <f t="shared" si="47"/>
        <v>38524.40522198996</v>
      </c>
      <c r="O156" s="92">
        <f>J156*(1+'Control Panel'!$C$45)</f>
        <v>318577357.51953226</v>
      </c>
      <c r="P156" s="92">
        <f>K156*(1+'Control Panel'!$C$45)</f>
        <v>318577357.51953226</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254197.91752244969</v>
      </c>
      <c r="S156" s="92">
        <f t="shared" si="48"/>
        <v>39680.137378649641</v>
      </c>
      <c r="T156" s="92">
        <f>O156*(1+'Control Panel'!$C$45)</f>
        <v>328134678.24511826</v>
      </c>
      <c r="U156" s="92">
        <f>P156*(1+'Control Panel'!$C$45)</f>
        <v>328134678.24511826</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261823.85591304323</v>
      </c>
      <c r="X156" s="92">
        <f t="shared" si="49"/>
        <v>40870.542364929162</v>
      </c>
      <c r="Y156" s="91">
        <f>T156*(1+'Control Panel'!$C$45)</f>
        <v>337978718.59247184</v>
      </c>
      <c r="Z156" s="91">
        <f>U156*(1+'Control Panel'!$C$45)</f>
        <v>337978718.59247184</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269678.57192823454</v>
      </c>
      <c r="AC156" s="93">
        <f t="shared" si="50"/>
        <v>42096.658973677026</v>
      </c>
      <c r="AD156" s="93">
        <f>Y156*(1+'Control Panel'!$C$45)</f>
        <v>348118080.15024602</v>
      </c>
      <c r="AE156" s="91">
        <f>Z156*(1+'Control Panel'!$C$45)</f>
        <v>348118080.15024602</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277768.92942388158</v>
      </c>
      <c r="AH156" s="91">
        <f t="shared" si="51"/>
        <v>43359.559080687352</v>
      </c>
      <c r="AI156" s="92">
        <f t="shared" si="52"/>
        <v>1105732.0664496659</v>
      </c>
      <c r="AJ156" s="92">
        <f t="shared" si="53"/>
        <v>1310263.3694695989</v>
      </c>
      <c r="AK156" s="92">
        <f t="shared" si="54"/>
        <v>204531.30301993294</v>
      </c>
    </row>
    <row r="157" spans="1:37" s="94" customFormat="1" ht="14" x14ac:dyDescent="0.3">
      <c r="A157" s="86" t="str">
        <f>'ESTIMATED Earned Revenue'!A158</f>
        <v>Milwaukee, WI</v>
      </c>
      <c r="B157" s="86"/>
      <c r="C157" s="87">
        <f>'ESTIMATED Earned Revenue'!$I158*1.07925</f>
        <v>363108908.40375</v>
      </c>
      <c r="D157" s="87">
        <f>'ESTIMATED Earned Revenue'!$L158*1.07925</f>
        <v>363073935.3075</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239605.91700299998</v>
      </c>
      <c r="G157" s="89">
        <f t="shared" si="44"/>
        <v>5.5686759349667266E-4</v>
      </c>
      <c r="H157" s="90">
        <f t="shared" si="45"/>
        <v>6.5993698170613475E-4</v>
      </c>
      <c r="I157" s="91">
        <f t="shared" si="46"/>
        <v>37402.333002999978</v>
      </c>
      <c r="J157" s="91">
        <f>C157*(1+'Control Panel'!$C$45)</f>
        <v>374002175.65586251</v>
      </c>
      <c r="K157" s="91">
        <f>D157*(1+'Control Panel'!$C$45)</f>
        <v>373966153.36672503</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246794.09468198998</v>
      </c>
      <c r="N157" s="92">
        <f t="shared" si="47"/>
        <v>38524.40522198996</v>
      </c>
      <c r="O157" s="92">
        <f>J157*(1+'Control Panel'!$C$45)</f>
        <v>385222240.92553842</v>
      </c>
      <c r="P157" s="92">
        <f>K157*(1+'Control Panel'!$C$45)</f>
        <v>385185137.96772677</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254197.91752244969</v>
      </c>
      <c r="S157" s="92">
        <f t="shared" si="48"/>
        <v>39680.137378649641</v>
      </c>
      <c r="T157" s="92">
        <f>O157*(1+'Control Panel'!$C$45)</f>
        <v>396778908.15330458</v>
      </c>
      <c r="U157" s="92">
        <f>P157*(1+'Control Panel'!$C$45)</f>
        <v>396740692.10675859</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261823.85591304323</v>
      </c>
      <c r="X157" s="92">
        <f t="shared" si="49"/>
        <v>40870.542364929162</v>
      </c>
      <c r="Y157" s="91">
        <f>T157*(1+'Control Panel'!$C$45)</f>
        <v>408682275.39790374</v>
      </c>
      <c r="Z157" s="91">
        <f>U157*(1+'Control Panel'!$C$45)</f>
        <v>408642912.86996138</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269678.57192823454</v>
      </c>
      <c r="AC157" s="93">
        <f t="shared" si="50"/>
        <v>42096.658973677026</v>
      </c>
      <c r="AD157" s="93">
        <f>Y157*(1+'Control Panel'!$C$45)</f>
        <v>420942743.65984088</v>
      </c>
      <c r="AE157" s="91">
        <f>Z157*(1+'Control Panel'!$C$45)</f>
        <v>420902200.25606024</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277768.92942388158</v>
      </c>
      <c r="AH157" s="91">
        <f t="shared" si="51"/>
        <v>43359.559080687352</v>
      </c>
      <c r="AI157" s="92">
        <f t="shared" si="52"/>
        <v>1105732.0664496659</v>
      </c>
      <c r="AJ157" s="92">
        <f t="shared" si="53"/>
        <v>1310263.3694695989</v>
      </c>
      <c r="AK157" s="92">
        <f t="shared" si="54"/>
        <v>204531.30301993294</v>
      </c>
    </row>
    <row r="158" spans="1:37" s="94" customFormat="1" ht="14" x14ac:dyDescent="0.3">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 x14ac:dyDescent="0.3">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5" x14ac:dyDescent="0.3">
      <c r="A160" s="109" t="s">
        <v>57</v>
      </c>
      <c r="B160" s="86"/>
      <c r="C160" s="95"/>
      <c r="D160" s="95">
        <f>SUM(D3:D157)</f>
        <v>8075469113.4495058</v>
      </c>
      <c r="E160" s="95">
        <f t="shared" ref="E160:F160" si="55">SUM(E3:E157)</f>
        <v>25738478.515713196</v>
      </c>
      <c r="F160" s="95">
        <f t="shared" si="55"/>
        <v>25738494.153745167</v>
      </c>
      <c r="G160" s="110"/>
      <c r="H160" s="110"/>
      <c r="I160" s="91">
        <f>SUM(I3:I157)</f>
        <v>15.638031995738856</v>
      </c>
      <c r="J160" s="92">
        <f t="shared" ref="J160:AK160" si="56">SUM(J3:J157)</f>
        <v>8405386383.641448</v>
      </c>
      <c r="K160" s="92">
        <f t="shared" si="56"/>
        <v>8317733186.8529968</v>
      </c>
      <c r="L160" s="92">
        <f t="shared" si="56"/>
        <v>26510632.729044706</v>
      </c>
      <c r="M160" s="92">
        <f t="shared" si="56"/>
        <v>26510648.995754246</v>
      </c>
      <c r="N160" s="92">
        <f t="shared" si="56"/>
        <v>16.266709650866687</v>
      </c>
      <c r="O160" s="92">
        <f t="shared" ref="O160:R160" si="57">SUM(O3:O157)</f>
        <v>8657547975.1506882</v>
      </c>
      <c r="P160" s="92">
        <f t="shared" si="57"/>
        <v>8567265182.45858</v>
      </c>
      <c r="Q160" s="92">
        <f t="shared" si="57"/>
        <v>27305951.710916001</v>
      </c>
      <c r="R160" s="92">
        <f t="shared" si="57"/>
        <v>27305968.465626866</v>
      </c>
      <c r="S160" s="92">
        <f t="shared" si="56"/>
        <v>16.75471094288514</v>
      </c>
      <c r="T160" s="92">
        <f t="shared" si="56"/>
        <v>8917274414.4052086</v>
      </c>
      <c r="U160" s="92">
        <f t="shared" si="56"/>
        <v>8824283137.9323406</v>
      </c>
      <c r="V160" s="92">
        <f t="shared" si="56"/>
        <v>28125130.262243457</v>
      </c>
      <c r="W160" s="92">
        <f t="shared" si="56"/>
        <v>28125147.589888562</v>
      </c>
      <c r="X160" s="92">
        <f t="shared" si="56"/>
        <v>17.327645127021242</v>
      </c>
      <c r="Y160" s="92">
        <f t="shared" ref="Y160:AB160" si="58">SUM(Y3:Y157)</f>
        <v>9184792646.8373623</v>
      </c>
      <c r="Z160" s="92">
        <f t="shared" si="58"/>
        <v>9089011632.0703087</v>
      </c>
      <c r="AA160" s="92">
        <f t="shared" si="58"/>
        <v>28968884.170110762</v>
      </c>
      <c r="AB160" s="92">
        <f t="shared" si="58"/>
        <v>28968902.046298161</v>
      </c>
      <c r="AC160" s="92">
        <f t="shared" si="56"/>
        <v>17.876187483023386</v>
      </c>
      <c r="AD160" s="92">
        <f t="shared" si="56"/>
        <v>9460336426.2424889</v>
      </c>
      <c r="AE160" s="92">
        <f t="shared" si="56"/>
        <v>9361681981.0324192</v>
      </c>
      <c r="AF160" s="92">
        <f t="shared" si="56"/>
        <v>29837950.695214018</v>
      </c>
      <c r="AG160" s="92">
        <f t="shared" si="56"/>
        <v>29837969.1364001</v>
      </c>
      <c r="AH160" s="92">
        <f t="shared" si="56"/>
        <v>18.441186105832458</v>
      </c>
      <c r="AI160" s="92">
        <f t="shared" si="56"/>
        <v>140748549.56752929</v>
      </c>
      <c r="AJ160" s="92">
        <f t="shared" si="56"/>
        <v>140748636.23396817</v>
      </c>
      <c r="AK160" s="92">
        <f t="shared" si="56"/>
        <v>86.66643932601437</v>
      </c>
    </row>
    <row r="161" spans="1:37" s="94" customFormat="1" ht="14" x14ac:dyDescent="0.3">
      <c r="A161" s="86" t="s">
        <v>58</v>
      </c>
      <c r="B161" s="86"/>
      <c r="C161" s="112"/>
      <c r="D161" s="112"/>
      <c r="E161" s="96">
        <f>E160/155</f>
        <v>166054.70010137546</v>
      </c>
      <c r="F161" s="88">
        <f>F160/155</f>
        <v>166054.80099190431</v>
      </c>
      <c r="G161" s="113"/>
      <c r="H161" s="113"/>
      <c r="I161" s="114"/>
      <c r="J161" s="92">
        <f>J160/155</f>
        <v>54228299.249299668</v>
      </c>
      <c r="K161" s="92">
        <f>K160/155</f>
        <v>53662794.753890306</v>
      </c>
      <c r="L161" s="92">
        <f t="shared" ref="L161:M161" si="59">L160/155</f>
        <v>171036.34018738518</v>
      </c>
      <c r="M161" s="92">
        <f t="shared" si="59"/>
        <v>171036.44513389835</v>
      </c>
      <c r="N161" s="92"/>
      <c r="O161" s="92">
        <f>O160/155</f>
        <v>55855148.226778634</v>
      </c>
      <c r="P161" s="92">
        <f>P160/155</f>
        <v>55272678.596506968</v>
      </c>
      <c r="Q161" s="92">
        <f t="shared" ref="Q161:R161" si="60">Q160/155</f>
        <v>176167.43039300645</v>
      </c>
      <c r="R161" s="92">
        <f t="shared" si="60"/>
        <v>176167.53848791527</v>
      </c>
      <c r="S161" s="92"/>
      <c r="T161" s="92">
        <f>T160/155</f>
        <v>57530802.673581988</v>
      </c>
      <c r="U161" s="92">
        <f>U160/155</f>
        <v>56930858.954402201</v>
      </c>
      <c r="V161" s="92">
        <f t="shared" ref="V161:W161" si="61">V160/155</f>
        <v>181452.45330479651</v>
      </c>
      <c r="W161" s="92">
        <f t="shared" si="61"/>
        <v>181452.56509605524</v>
      </c>
      <c r="X161" s="92"/>
      <c r="Y161" s="92">
        <f>Y160/155</f>
        <v>59256726.753789432</v>
      </c>
      <c r="Z161" s="92">
        <f>Z160/155</f>
        <v>58638784.723034248</v>
      </c>
      <c r="AA161" s="92">
        <f t="shared" ref="AA161:AB161" si="62">AA160/155</f>
        <v>186896.02690394039</v>
      </c>
      <c r="AB161" s="92">
        <f t="shared" si="62"/>
        <v>186896.14223418169</v>
      </c>
      <c r="AC161" s="92"/>
      <c r="AD161" s="92">
        <f>AD160/155</f>
        <v>61034428.556403153</v>
      </c>
      <c r="AE161" s="92">
        <f>AE160/155</f>
        <v>60397948.264725283</v>
      </c>
      <c r="AF161" s="92">
        <f t="shared" ref="AF161:AG161" si="63">AF160/155</f>
        <v>192502.90771105819</v>
      </c>
      <c r="AG161" s="92">
        <f t="shared" si="63"/>
        <v>192503.02668645227</v>
      </c>
      <c r="AH161" s="115"/>
      <c r="AI161" s="116"/>
      <c r="AJ161" s="115"/>
      <c r="AK161" s="115"/>
    </row>
    <row r="162" spans="1:37" s="94" customFormat="1" ht="14" x14ac:dyDescent="0.3">
      <c r="A162" s="86" t="s">
        <v>59</v>
      </c>
      <c r="B162" s="86"/>
      <c r="C162" s="112"/>
      <c r="D162" s="112"/>
      <c r="E162" s="96"/>
      <c r="F162" s="88"/>
      <c r="G162" s="113"/>
      <c r="H162" s="113"/>
      <c r="I162" s="114"/>
      <c r="J162" s="92"/>
      <c r="K162" s="92"/>
      <c r="L162" s="118">
        <f>L161/J161</f>
        <v>3.1540052436660926E-3</v>
      </c>
      <c r="M162" s="118">
        <f>M161/K161</f>
        <v>3.1872444571385094E-3</v>
      </c>
      <c r="N162" s="92"/>
      <c r="O162" s="92"/>
      <c r="P162" s="92"/>
      <c r="Q162" s="118">
        <f>Q161/O161</f>
        <v>3.1540052436660887E-3</v>
      </c>
      <c r="R162" s="118">
        <f>R161/P161</f>
        <v>3.1872444571385116E-3</v>
      </c>
      <c r="S162" s="92"/>
      <c r="T162" s="92"/>
      <c r="U162" s="118"/>
      <c r="V162" s="118">
        <f>V161/T161</f>
        <v>3.1540052436660865E-3</v>
      </c>
      <c r="W162" s="118">
        <f>W161/U161</f>
        <v>3.187244465104357E-3</v>
      </c>
      <c r="X162" s="92"/>
      <c r="Y162" s="92"/>
      <c r="Z162" s="92"/>
      <c r="AA162" s="118">
        <f>AA161/Y161</f>
        <v>3.1540052436660874E-3</v>
      </c>
      <c r="AB162" s="118">
        <f>AB161/Z161</f>
        <v>3.1872444682634411E-3</v>
      </c>
      <c r="AC162" s="92"/>
      <c r="AD162" s="92"/>
      <c r="AE162" s="92"/>
      <c r="AF162" s="118">
        <f>AF161/AD161</f>
        <v>3.1540052436660783E-3</v>
      </c>
      <c r="AG162" s="118">
        <f>AG161/AE161</f>
        <v>3.1872444713305173E-3</v>
      </c>
      <c r="AH162" s="115"/>
      <c r="AI162" s="116"/>
      <c r="AJ162" s="115"/>
      <c r="AK162" s="115"/>
    </row>
    <row r="163" spans="1:37" s="94" customFormat="1" ht="14" x14ac:dyDescent="0.3">
      <c r="A163" s="86" t="s">
        <v>60</v>
      </c>
      <c r="B163" s="86"/>
      <c r="C163" s="117"/>
      <c r="D163" s="117"/>
      <c r="E163" s="88"/>
      <c r="F163" s="117"/>
      <c r="G163" s="113"/>
      <c r="H163" s="113"/>
      <c r="I163" s="114"/>
      <c r="J163" s="92">
        <f>J3</f>
        <v>1785084.3659065499</v>
      </c>
      <c r="K163" s="92">
        <f>K3</f>
        <v>1785084.3659065499</v>
      </c>
      <c r="L163" s="92">
        <f>L3</f>
        <v>17850.8436590655</v>
      </c>
      <c r="M163" s="92">
        <f>M3</f>
        <v>10040.20701604139</v>
      </c>
      <c r="N163" s="92"/>
      <c r="O163" s="92">
        <f>O3</f>
        <v>1838636.8968837464</v>
      </c>
      <c r="P163" s="92">
        <f>P3</f>
        <v>1838636.8968837464</v>
      </c>
      <c r="Q163" s="92">
        <f>Q3</f>
        <v>18386.368968837465</v>
      </c>
      <c r="R163" s="92">
        <f>R3</f>
        <v>10341.413226522633</v>
      </c>
      <c r="S163" s="92"/>
      <c r="T163" s="92">
        <f>T3</f>
        <v>1893796.0037902589</v>
      </c>
      <c r="U163" s="92">
        <f>U3</f>
        <v>1893796.0037902589</v>
      </c>
      <c r="V163" s="92">
        <f>V3</f>
        <v>18937.960037902591</v>
      </c>
      <c r="W163" s="92">
        <f>W3</f>
        <v>10651.655623318311</v>
      </c>
      <c r="X163" s="92"/>
      <c r="Y163" s="92">
        <f>Y3</f>
        <v>1950609.8839039668</v>
      </c>
      <c r="Z163" s="92">
        <f>Z3</f>
        <v>1950609.8839039668</v>
      </c>
      <c r="AA163" s="92">
        <f>AA3</f>
        <v>19506.098839039667</v>
      </c>
      <c r="AB163" s="92">
        <f>AB3</f>
        <v>10971.205292017861</v>
      </c>
      <c r="AC163" s="92"/>
      <c r="AD163" s="92">
        <f>AD3</f>
        <v>2009128.1804210858</v>
      </c>
      <c r="AE163" s="92">
        <f>AE3</f>
        <v>2009128.1804210858</v>
      </c>
      <c r="AF163" s="92">
        <f>AF3</f>
        <v>20091.281804210859</v>
      </c>
      <c r="AG163" s="92">
        <f>AG3</f>
        <v>11300.341450778398</v>
      </c>
      <c r="AH163" s="115"/>
      <c r="AI163" s="115"/>
      <c r="AJ163" s="115"/>
      <c r="AK163" s="115"/>
    </row>
    <row r="164" spans="1:37" s="94" customFormat="1" ht="14" x14ac:dyDescent="0.3">
      <c r="A164" s="86" t="s">
        <v>61</v>
      </c>
      <c r="B164" s="86"/>
      <c r="C164" s="117"/>
      <c r="D164" s="117"/>
      <c r="E164" s="88"/>
      <c r="F164" s="117"/>
      <c r="G164" s="113"/>
      <c r="H164" s="113"/>
      <c r="I164" s="114"/>
      <c r="J164" s="115"/>
      <c r="K164" s="115"/>
      <c r="L164" s="118">
        <f>L163/J163</f>
        <v>0.01</v>
      </c>
      <c r="M164" s="118">
        <f>M163/K163</f>
        <v>5.6245000000000002E-3</v>
      </c>
      <c r="N164" s="118"/>
      <c r="O164" s="118"/>
      <c r="P164" s="118"/>
      <c r="Q164" s="118">
        <f>Q163/O163</f>
        <v>0.01</v>
      </c>
      <c r="R164" s="118">
        <f>R163/P163</f>
        <v>5.624500000000001E-3</v>
      </c>
      <c r="S164" s="118"/>
      <c r="T164" s="118"/>
      <c r="U164" s="118"/>
      <c r="V164" s="118">
        <f>V163/T163</f>
        <v>0.01</v>
      </c>
      <c r="W164" s="118">
        <f>W163/U163</f>
        <v>5.6245000000000002E-3</v>
      </c>
      <c r="X164" s="118"/>
      <c r="Y164" s="118"/>
      <c r="Z164" s="118"/>
      <c r="AA164" s="118">
        <f>AA163/Y163</f>
        <v>0.01</v>
      </c>
      <c r="AB164" s="118">
        <f>AB163/Z163</f>
        <v>5.6245000000000002E-3</v>
      </c>
      <c r="AC164" s="118"/>
      <c r="AD164" s="118"/>
      <c r="AE164" s="118"/>
      <c r="AF164" s="118">
        <f>AF163/AD163</f>
        <v>0.01</v>
      </c>
      <c r="AG164" s="118">
        <f>AG163/AE163</f>
        <v>5.6245000000000002E-3</v>
      </c>
      <c r="AH164" s="115"/>
      <c r="AI164" s="115"/>
      <c r="AJ164" s="115"/>
      <c r="AK164" s="115"/>
    </row>
    <row r="165" spans="1:37" s="94" customFormat="1" ht="14" x14ac:dyDescent="0.3">
      <c r="A165" s="86" t="s">
        <v>62</v>
      </c>
      <c r="B165" s="86"/>
      <c r="C165" s="117"/>
      <c r="D165" s="117"/>
      <c r="E165" s="88"/>
      <c r="F165" s="117"/>
      <c r="G165" s="113"/>
      <c r="H165" s="113"/>
      <c r="I165" s="114"/>
      <c r="J165" s="92">
        <f>J157</f>
        <v>374002175.65586251</v>
      </c>
      <c r="K165" s="92">
        <f>K157</f>
        <v>373966153.36672503</v>
      </c>
      <c r="L165" s="92">
        <f>L157</f>
        <v>208269.68946000002</v>
      </c>
      <c r="M165" s="92">
        <f>M157</f>
        <v>246794.09468198998</v>
      </c>
      <c r="N165" s="92"/>
      <c r="O165" s="92">
        <f>O157</f>
        <v>385222240.92553842</v>
      </c>
      <c r="P165" s="92">
        <f>P157</f>
        <v>385185137.96772677</v>
      </c>
      <c r="Q165" s="92">
        <f>Q157</f>
        <v>214517.78014380005</v>
      </c>
      <c r="R165" s="92">
        <f>R157</f>
        <v>254197.91752244969</v>
      </c>
      <c r="S165" s="92"/>
      <c r="T165" s="92">
        <f>T157</f>
        <v>396778908.15330458</v>
      </c>
      <c r="U165" s="92">
        <f>U157</f>
        <v>396740692.10675859</v>
      </c>
      <c r="V165" s="92">
        <f>V157</f>
        <v>220953.31354811406</v>
      </c>
      <c r="W165" s="92">
        <f>W157</f>
        <v>261823.85591304323</v>
      </c>
      <c r="X165" s="92"/>
      <c r="Y165" s="92">
        <f>Y157</f>
        <v>408682275.39790374</v>
      </c>
      <c r="Z165" s="92">
        <f>Z157</f>
        <v>408642912.86996138</v>
      </c>
      <c r="AA165" s="92">
        <f>AA157</f>
        <v>227581.91295455751</v>
      </c>
      <c r="AB165" s="92">
        <f>AB157</f>
        <v>269678.57192823454</v>
      </c>
      <c r="AC165" s="92"/>
      <c r="AD165" s="92">
        <f>AD157</f>
        <v>420942743.65984088</v>
      </c>
      <c r="AE165" s="92">
        <f>AE157</f>
        <v>420902200.25606024</v>
      </c>
      <c r="AF165" s="92">
        <f>AF157</f>
        <v>234409.37034319423</v>
      </c>
      <c r="AG165" s="92">
        <f>AG157</f>
        <v>277768.92942388158</v>
      </c>
      <c r="AH165" s="115"/>
      <c r="AI165" s="115"/>
      <c r="AJ165" s="115"/>
      <c r="AK165" s="115"/>
    </row>
    <row r="166" spans="1:37" s="94" customFormat="1" ht="14" x14ac:dyDescent="0.3">
      <c r="A166" s="86" t="s">
        <v>63</v>
      </c>
      <c r="B166" s="86"/>
      <c r="C166" s="117"/>
      <c r="D166" s="117"/>
      <c r="E166" s="88"/>
      <c r="F166" s="117"/>
      <c r="G166" s="113"/>
      <c r="H166" s="113"/>
      <c r="I166" s="114"/>
      <c r="J166" s="115"/>
      <c r="K166" s="115"/>
      <c r="L166" s="118">
        <f>L165/J165</f>
        <v>5.568675879886833E-4</v>
      </c>
      <c r="M166" s="118">
        <f>M165/K165</f>
        <v>6.5993698215777987E-4</v>
      </c>
      <c r="N166" s="118"/>
      <c r="O166" s="118"/>
      <c r="P166" s="118"/>
      <c r="Q166" s="118">
        <f>Q165/O165</f>
        <v>5.5686758798868341E-4</v>
      </c>
      <c r="R166" s="118">
        <f>R165/P165</f>
        <v>6.5993698215777987E-4</v>
      </c>
      <c r="S166" s="118"/>
      <c r="T166" s="118"/>
      <c r="U166" s="118"/>
      <c r="V166" s="118">
        <f>V165/T165</f>
        <v>5.5686758798868341E-4</v>
      </c>
      <c r="W166" s="118">
        <f>W165/U165</f>
        <v>6.5993698433784373E-4</v>
      </c>
      <c r="X166" s="118"/>
      <c r="Y166" s="118"/>
      <c r="Z166" s="118"/>
      <c r="AA166" s="118">
        <f>AA165/Y165</f>
        <v>5.5686758798868341E-4</v>
      </c>
      <c r="AB166" s="118">
        <f>AB165/Z165</f>
        <v>6.5993698516448229E-4</v>
      </c>
      <c r="AC166" s="118"/>
      <c r="AD166" s="118"/>
      <c r="AE166" s="118"/>
      <c r="AF166" s="118">
        <f>AF165/AD165</f>
        <v>5.5686758798868341E-4</v>
      </c>
      <c r="AG166" s="118">
        <f>AG165/AE165</f>
        <v>6.5993698596704398E-4</v>
      </c>
      <c r="AH166" s="147"/>
      <c r="AI166" s="147"/>
      <c r="AJ166" s="147"/>
      <c r="AK166" s="147"/>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8A96-CCA5-4990-AA47-0139B53AC4E0}">
  <sheetPr>
    <pageSetUpPr fitToPage="1"/>
  </sheetPr>
  <dimension ref="A1:CB254"/>
  <sheetViews>
    <sheetView showGridLines="0" workbookViewId="0">
      <pane xSplit="2" ySplit="2" topLeftCell="R145" activePane="bottomRight" state="frozen"/>
      <selection pane="topRight" activeCell="C1" sqref="C1"/>
      <selection pane="bottomLeft" activeCell="A3" sqref="A3"/>
      <selection pane="bottomRight" activeCell="D137" sqref="D137"/>
    </sheetView>
  </sheetViews>
  <sheetFormatPr defaultColWidth="8.796875" defaultRowHeight="12.5" x14ac:dyDescent="0.3"/>
  <cols>
    <col min="1" max="1" width="24.6992187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16384" width="8.796875" style="1"/>
  </cols>
  <sheetData>
    <row r="1" spans="1:37" ht="18" x14ac:dyDescent="0.3">
      <c r="A1" s="2"/>
      <c r="B1" s="2"/>
      <c r="C1" s="214" t="s">
        <v>41</v>
      </c>
      <c r="D1" s="215"/>
      <c r="E1" s="215"/>
      <c r="F1" s="215"/>
      <c r="G1" s="215"/>
      <c r="H1" s="215"/>
      <c r="I1" s="215"/>
      <c r="J1" s="216">
        <v>2024</v>
      </c>
      <c r="K1" s="217"/>
      <c r="L1" s="217"/>
      <c r="M1" s="217"/>
      <c r="N1" s="217"/>
      <c r="O1" s="214">
        <v>2025</v>
      </c>
      <c r="P1" s="218"/>
      <c r="Q1" s="218"/>
      <c r="R1" s="218"/>
      <c r="S1" s="218"/>
      <c r="T1" s="219">
        <v>2026</v>
      </c>
      <c r="U1" s="218"/>
      <c r="V1" s="218"/>
      <c r="W1" s="218"/>
      <c r="X1" s="218"/>
      <c r="Y1" s="214">
        <v>2027</v>
      </c>
      <c r="Z1" s="218"/>
      <c r="AA1" s="218"/>
      <c r="AB1" s="218"/>
      <c r="AC1" s="218"/>
      <c r="AD1" s="216">
        <v>2028</v>
      </c>
      <c r="AE1" s="220"/>
      <c r="AF1" s="220"/>
      <c r="AG1" s="220"/>
      <c r="AH1" s="221"/>
      <c r="AI1" s="210" t="s">
        <v>42</v>
      </c>
      <c r="AJ1" s="211"/>
      <c r="AK1" s="212"/>
    </row>
    <row r="2" spans="1:37" s="28" customFormat="1" ht="94" customHeight="1" x14ac:dyDescent="0.3">
      <c r="A2" s="213" t="s">
        <v>43</v>
      </c>
      <c r="B2" s="213"/>
      <c r="C2" s="153" t="s">
        <v>44</v>
      </c>
      <c r="D2" s="154" t="s">
        <v>45</v>
      </c>
      <c r="E2" s="155" t="s">
        <v>46</v>
      </c>
      <c r="F2" s="154" t="s">
        <v>47</v>
      </c>
      <c r="G2" s="154" t="s">
        <v>48</v>
      </c>
      <c r="H2" s="154" t="s">
        <v>49</v>
      </c>
      <c r="I2" s="156" t="s">
        <v>50</v>
      </c>
      <c r="J2" s="38" t="s">
        <v>44</v>
      </c>
      <c r="K2" s="38" t="s">
        <v>45</v>
      </c>
      <c r="L2" s="38" t="s">
        <v>46</v>
      </c>
      <c r="M2" s="38" t="s">
        <v>51</v>
      </c>
      <c r="N2" s="38" t="s">
        <v>50</v>
      </c>
      <c r="O2" s="153" t="s">
        <v>44</v>
      </c>
      <c r="P2" s="154" t="s">
        <v>45</v>
      </c>
      <c r="Q2" s="154" t="s">
        <v>46</v>
      </c>
      <c r="R2" s="154" t="s">
        <v>51</v>
      </c>
      <c r="S2" s="154" t="s">
        <v>50</v>
      </c>
      <c r="T2" s="158" t="s">
        <v>44</v>
      </c>
      <c r="U2" s="159" t="s">
        <v>45</v>
      </c>
      <c r="V2" s="159" t="s">
        <v>46</v>
      </c>
      <c r="W2" s="159" t="s">
        <v>51</v>
      </c>
      <c r="X2" s="159" t="s">
        <v>50</v>
      </c>
      <c r="Y2" s="153" t="s">
        <v>44</v>
      </c>
      <c r="Z2" s="154" t="s">
        <v>45</v>
      </c>
      <c r="AA2" s="154" t="s">
        <v>46</v>
      </c>
      <c r="AB2" s="154" t="s">
        <v>51</v>
      </c>
      <c r="AC2" s="161" t="s">
        <v>50</v>
      </c>
      <c r="AD2" s="162" t="s">
        <v>44</v>
      </c>
      <c r="AE2" s="38" t="s">
        <v>45</v>
      </c>
      <c r="AF2" s="38" t="s">
        <v>46</v>
      </c>
      <c r="AG2" s="38" t="s">
        <v>51</v>
      </c>
      <c r="AH2" s="38" t="s">
        <v>52</v>
      </c>
      <c r="AI2" s="39" t="s">
        <v>53</v>
      </c>
      <c r="AJ2" s="40" t="s">
        <v>54</v>
      </c>
      <c r="AK2" s="41" t="s">
        <v>55</v>
      </c>
    </row>
    <row r="3" spans="1:37" s="94" customFormat="1" ht="14" x14ac:dyDescent="0.3">
      <c r="A3" s="86" t="str">
        <f>'ESTIMATED Earned Revenue'!A4</f>
        <v>Portsmouth, OH</v>
      </c>
      <c r="B3" s="86"/>
      <c r="C3" s="148">
        <f>'ESTIMATED Earned Revenue'!$I4*1.07925</f>
        <v>1733091.6173849998</v>
      </c>
      <c r="D3" s="148">
        <f>'ESTIMATED Earned Revenue'!$L4*1.07925</f>
        <v>1733091.6173849998</v>
      </c>
      <c r="E3" s="149">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50">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9747.7738019819317</v>
      </c>
      <c r="G3" s="151">
        <f t="shared" ref="G3:G66" si="0">E3/$C3</f>
        <v>0.01</v>
      </c>
      <c r="H3" s="151">
        <f t="shared" ref="H3:H66" si="1">F3/$D3</f>
        <v>5.6245000000000002E-3</v>
      </c>
      <c r="I3" s="152">
        <f t="shared" ref="I3:I66" si="2">F3-E3</f>
        <v>-7583.1423718680653</v>
      </c>
      <c r="J3" s="157">
        <f>C3*(1+'Control Panel'!$C$44)</f>
        <v>1854408.0306019499</v>
      </c>
      <c r="K3" s="91">
        <f>D3*(1+'Control Panel'!$C$44)</f>
        <v>1854408.0306019499</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18544.080306019499</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10430.117968120667</v>
      </c>
      <c r="N3" s="92">
        <f t="shared" ref="N3:N66" si="3">M3-L3</f>
        <v>-8113.9623378988326</v>
      </c>
      <c r="O3" s="152">
        <f>J3*(1+'Control Panel'!$C$44)</f>
        <v>1984216.5927440864</v>
      </c>
      <c r="P3" s="152">
        <f>K3*(1+'Control Panel'!$C$44)</f>
        <v>1984216.5927440864</v>
      </c>
      <c r="Q3" s="152">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19842.165927440863</v>
      </c>
      <c r="R3" s="152">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11160.226225889115</v>
      </c>
      <c r="S3" s="152">
        <f t="shared" ref="S3:S66" si="4">R3-Q3</f>
        <v>-8681.9397015517479</v>
      </c>
      <c r="T3" s="152">
        <f>O3*(1+'Control Panel'!$C$44)</f>
        <v>2123111.7542361724</v>
      </c>
      <c r="U3" s="152">
        <f>P3*(1+'Control Panel'!$C$44)</f>
        <v>2123111.7542361724</v>
      </c>
      <c r="V3" s="152">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21231.117542361724</v>
      </c>
      <c r="W3" s="157">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11941.442061701353</v>
      </c>
      <c r="X3" s="152">
        <f t="shared" ref="X3:X66" si="5">W3-V3</f>
        <v>-9289.6754806603712</v>
      </c>
      <c r="Y3" s="157">
        <f>T3*(1+'Control Panel'!$C$44)</f>
        <v>2271729.5770327048</v>
      </c>
      <c r="Z3" s="157">
        <f>U3*(1+'Control Panel'!$C$44)</f>
        <v>2271729.5770327048</v>
      </c>
      <c r="AA3" s="157">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22717.295770327048</v>
      </c>
      <c r="AB3" s="157">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12777.343006020448</v>
      </c>
      <c r="AC3" s="160">
        <f t="shared" ref="AC3:AC66" si="6">AB3-AA3</f>
        <v>-9939.9527643065994</v>
      </c>
      <c r="AD3" s="160">
        <f>Y3*(1+'Control Panel'!$C$44)</f>
        <v>2430750.6474249945</v>
      </c>
      <c r="AE3" s="91">
        <f>Z3*(1+'Control Panel'!$C$44)</f>
        <v>2430750.6474249945</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24307.506474249945</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13671.757016441881</v>
      </c>
      <c r="AH3" s="91">
        <f t="shared" ref="AH3:AH66" si="7">AG3-AF3</f>
        <v>-10635.749457808064</v>
      </c>
      <c r="AI3" s="92">
        <f t="shared" ref="AI3:AJ34" si="8">L3+Q3+V3+AA3+AF3</f>
        <v>106642.16602039908</v>
      </c>
      <c r="AJ3" s="92">
        <f t="shared" si="8"/>
        <v>59980.886278173464</v>
      </c>
      <c r="AK3" s="92">
        <f t="shared" ref="AK3:AK66" si="9">AJ3-AI3</f>
        <v>-46661.279742225612</v>
      </c>
    </row>
    <row r="4" spans="1:37" s="94" customFormat="1" ht="14" x14ac:dyDescent="0.3">
      <c r="A4" s="86" t="str">
        <f>'ESTIMATED Earned Revenue'!A5</f>
        <v>Port Huron, MI</v>
      </c>
      <c r="B4" s="86"/>
      <c r="C4" s="95">
        <f>'ESTIMATED Earned Revenue'!$I5*1.07925</f>
        <v>3121917.9072524998</v>
      </c>
      <c r="D4" s="95">
        <f>'ESTIMATED Earned Revenue'!$L5*1.07925</f>
        <v>2738432.3217524998</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15402.312593696935</v>
      </c>
      <c r="G4" s="89">
        <f t="shared" si="0"/>
        <v>0.01</v>
      </c>
      <c r="H4" s="90">
        <f t="shared" si="1"/>
        <v>5.6245000000000002E-3</v>
      </c>
      <c r="I4" s="91">
        <f t="shared" si="2"/>
        <v>-15816.866478828064</v>
      </c>
      <c r="J4" s="91">
        <f>C4*(1+'Control Panel'!$C$44)</f>
        <v>3340452.160760175</v>
      </c>
      <c r="K4" s="91">
        <f>D4*(1+'Control Panel'!$C$44)</f>
        <v>2930122.5842751749</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33404.521607601753</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16480.47447525572</v>
      </c>
      <c r="N4" s="92">
        <f t="shared" si="3"/>
        <v>-16924.047132346033</v>
      </c>
      <c r="O4" s="92">
        <f>J4*(1+'Control Panel'!$C$44)</f>
        <v>3574283.8120133872</v>
      </c>
      <c r="P4" s="92">
        <f>K4*(1+'Control Panel'!$C$44)</f>
        <v>3135231.1651744372</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35742.838120133871</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17634.107688523622</v>
      </c>
      <c r="S4" s="92">
        <f t="shared" si="4"/>
        <v>-18108.730431610249</v>
      </c>
      <c r="T4" s="92">
        <f>O4*(1+'Control Panel'!$C$44)</f>
        <v>3824483.6788543244</v>
      </c>
      <c r="U4" s="92">
        <f>P4*(1+'Control Panel'!$C$44)</f>
        <v>3354697.3467366481</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38244.836788543245</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18868.495226720279</v>
      </c>
      <c r="X4" s="92">
        <f t="shared" si="5"/>
        <v>-19376.341561822966</v>
      </c>
      <c r="Y4" s="91">
        <f>T4*(1+'Control Panel'!$C$44)</f>
        <v>4092197.5363741275</v>
      </c>
      <c r="Z4" s="91">
        <f>U4*(1+'Control Panel'!$C$44)</f>
        <v>3589526.1610082136</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40921.975363741272</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20189.289892590699</v>
      </c>
      <c r="AC4" s="93">
        <f t="shared" si="6"/>
        <v>-20732.685471150573</v>
      </c>
      <c r="AD4" s="93">
        <f>Y4*(1+'Control Panel'!$C$44)</f>
        <v>4378651.363920317</v>
      </c>
      <c r="AE4" s="91">
        <f>Z4*(1+'Control Panel'!$C$44)</f>
        <v>3840792.9922787887</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43786.513639203171</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21602.540185072048</v>
      </c>
      <c r="AH4" s="91">
        <f t="shared" si="7"/>
        <v>-22183.973454131123</v>
      </c>
      <c r="AI4" s="92">
        <f t="shared" si="8"/>
        <v>192100.68551922333</v>
      </c>
      <c r="AJ4" s="92">
        <f t="shared" si="8"/>
        <v>94774.907468162361</v>
      </c>
      <c r="AK4" s="92">
        <f t="shared" si="9"/>
        <v>-97325.778051060974</v>
      </c>
    </row>
    <row r="5" spans="1:37" s="94" customFormat="1" ht="14" x14ac:dyDescent="0.3">
      <c r="A5" s="86" t="str">
        <f>'ESTIMATED Earned Revenue'!A6</f>
        <v>Lufkin, TX</v>
      </c>
      <c r="B5" s="86"/>
      <c r="C5" s="95">
        <f>'ESTIMATED Earned Revenue'!$I6*1.07925</f>
        <v>3960922.8208574997</v>
      </c>
      <c r="D5" s="95">
        <f>'ESTIMATED Earned Revenue'!$L6*1.07925</f>
        <v>3960922.8208574997</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22278.210405913007</v>
      </c>
      <c r="G5" s="89">
        <f t="shared" si="0"/>
        <v>0.01</v>
      </c>
      <c r="H5" s="90">
        <f t="shared" si="1"/>
        <v>5.6245000000000002E-3</v>
      </c>
      <c r="I5" s="91">
        <f t="shared" si="2"/>
        <v>-17331.017802661991</v>
      </c>
      <c r="J5" s="91">
        <f>C5*(1+'Control Panel'!$C$44)</f>
        <v>4238187.4183175247</v>
      </c>
      <c r="K5" s="91">
        <f>D5*(1+'Control Panel'!$C$44)</f>
        <v>4238187.4183175247</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42381.874183175249</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23837.685134326919</v>
      </c>
      <c r="N5" s="92">
        <f t="shared" si="3"/>
        <v>-18544.18904884833</v>
      </c>
      <c r="O5" s="92">
        <f>J5*(1+'Control Panel'!$C$44)</f>
        <v>4534860.5375997517</v>
      </c>
      <c r="P5" s="92">
        <f>K5*(1+'Control Panel'!$C$44)</f>
        <v>4534860.5375997517</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45348.605375997518</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25506.323093729803</v>
      </c>
      <c r="S5" s="92">
        <f t="shared" si="4"/>
        <v>-19842.282282267715</v>
      </c>
      <c r="T5" s="92">
        <f>O5*(1+'Control Panel'!$C$44)</f>
        <v>4852300.7752317348</v>
      </c>
      <c r="U5" s="92">
        <f>P5*(1+'Control Panel'!$C$44)</f>
        <v>4852300.7752317348</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48523.007752317346</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27291.765710290892</v>
      </c>
      <c r="X5" s="92">
        <f t="shared" si="5"/>
        <v>-21231.242042026453</v>
      </c>
      <c r="Y5" s="91">
        <f>T5*(1+'Control Panel'!$C$44)</f>
        <v>5191961.8294979567</v>
      </c>
      <c r="Z5" s="91">
        <f>U5*(1+'Control Panel'!$C$44)</f>
        <v>5191961.8294979567</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51919.618294979569</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29202.189310011257</v>
      </c>
      <c r="AC5" s="93">
        <f t="shared" si="6"/>
        <v>-22717.428984968312</v>
      </c>
      <c r="AD5" s="93">
        <f>Y5*(1+'Control Panel'!$C$44)</f>
        <v>5555399.1575628137</v>
      </c>
      <c r="AE5" s="91">
        <f>Z5*(1+'Control Panel'!$C$44)</f>
        <v>5555399.1575628137</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55553.991575628141</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31246.342561712048</v>
      </c>
      <c r="AH5" s="91">
        <f t="shared" si="7"/>
        <v>-24307.649013916092</v>
      </c>
      <c r="AI5" s="92">
        <f t="shared" si="8"/>
        <v>243727.09718209782</v>
      </c>
      <c r="AJ5" s="92">
        <f t="shared" si="8"/>
        <v>137084.30581007092</v>
      </c>
      <c r="AK5" s="92">
        <f t="shared" si="9"/>
        <v>-106642.7913720269</v>
      </c>
    </row>
    <row r="6" spans="1:37" s="94" customFormat="1" ht="14" x14ac:dyDescent="0.3">
      <c r="A6" s="86" t="str">
        <f>'ESTIMATED Earned Revenue'!A7</f>
        <v>Ashtabula, OH</v>
      </c>
      <c r="B6" s="86"/>
      <c r="C6" s="95">
        <f>'ESTIMATED Earned Revenue'!$I7*1.07925</f>
        <v>5992418.8501500003</v>
      </c>
      <c r="D6" s="95">
        <f>'ESTIMATED Earned Revenue'!$L7*1.07925</f>
        <v>5992418.8501500003</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33704.359822668681</v>
      </c>
      <c r="G6" s="89">
        <f t="shared" si="0"/>
        <v>0.01</v>
      </c>
      <c r="H6" s="90">
        <f t="shared" si="1"/>
        <v>5.624500000000001E-3</v>
      </c>
      <c r="I6" s="91">
        <f t="shared" si="2"/>
        <v>-26219.82867883132</v>
      </c>
      <c r="J6" s="91">
        <f>C6*(1+'Control Panel'!$C$44)</f>
        <v>6411888.1696605003</v>
      </c>
      <c r="K6" s="91">
        <f>D6*(1+'Control Panel'!$C$44)</f>
        <v>6411888.1696605003</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64118.881696605007</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36063.665010255485</v>
      </c>
      <c r="N6" s="92">
        <f t="shared" si="3"/>
        <v>-28055.216686349522</v>
      </c>
      <c r="O6" s="92">
        <f>J6*(1+'Control Panel'!$C$44)</f>
        <v>6860720.3415367361</v>
      </c>
      <c r="P6" s="92">
        <f>K6*(1+'Control Panel'!$C$44)</f>
        <v>6860720.3415367361</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68607.203415367359</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38588.12156097337</v>
      </c>
      <c r="S6" s="92">
        <f t="shared" si="4"/>
        <v>-30019.081854393989</v>
      </c>
      <c r="T6" s="92">
        <f>O6*(1+'Control Panel'!$C$44)</f>
        <v>7340970.7654443085</v>
      </c>
      <c r="U6" s="92">
        <f>P6*(1+'Control Panel'!$C$44)</f>
        <v>7340970.7654443085</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73409.707654443089</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41289.290070241514</v>
      </c>
      <c r="X6" s="92">
        <f t="shared" si="5"/>
        <v>-32120.417584201576</v>
      </c>
      <c r="Y6" s="91">
        <f>T6*(1+'Control Panel'!$C$44)</f>
        <v>7854838.7190254107</v>
      </c>
      <c r="Z6" s="91">
        <f>U6*(1+'Control Panel'!$C$44)</f>
        <v>7854838.7190254107</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78548.387190254114</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44179.540375158424</v>
      </c>
      <c r="AC6" s="93">
        <f t="shared" si="6"/>
        <v>-34368.846815095691</v>
      </c>
      <c r="AD6" s="93">
        <f>Y6*(1+'Control Panel'!$C$44)</f>
        <v>8404677.4293571897</v>
      </c>
      <c r="AE6" s="91">
        <f>Z6*(1+'Control Panel'!$C$44)</f>
        <v>8404677.4293571897</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84046.7742935719</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47272.108201419513</v>
      </c>
      <c r="AH6" s="91">
        <f t="shared" si="7"/>
        <v>-36774.666092152387</v>
      </c>
      <c r="AI6" s="92">
        <f t="shared" si="8"/>
        <v>368730.95425024146</v>
      </c>
      <c r="AJ6" s="92">
        <f t="shared" si="8"/>
        <v>207392.72521804832</v>
      </c>
      <c r="AK6" s="92">
        <f t="shared" si="9"/>
        <v>-161338.22903219314</v>
      </c>
    </row>
    <row r="7" spans="1:37" s="94" customFormat="1" ht="14" x14ac:dyDescent="0.3">
      <c r="A7" s="86" t="str">
        <f>'ESTIMATED Earned Revenue'!A8</f>
        <v>Pittsfield, MA</v>
      </c>
      <c r="B7" s="86"/>
      <c r="C7" s="95">
        <f>'ESTIMATED Earned Revenue'!$I8*1.07925</f>
        <v>6411819.9330000002</v>
      </c>
      <c r="D7" s="95">
        <f>'ESTIMATED Earned Revenue'!$L8*1.07925</f>
        <v>6411819.9330000002</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36063.281213158501</v>
      </c>
      <c r="G7" s="89">
        <f t="shared" si="0"/>
        <v>0.01</v>
      </c>
      <c r="H7" s="90">
        <f t="shared" si="1"/>
        <v>5.6245000000000002E-3</v>
      </c>
      <c r="I7" s="91">
        <f t="shared" si="2"/>
        <v>-28054.918116841502</v>
      </c>
      <c r="J7" s="91">
        <f>C7*(1+'Control Panel'!$C$44)</f>
        <v>6860647.3283100007</v>
      </c>
      <c r="K7" s="91">
        <f>D7*(1+'Control Panel'!$C$44)</f>
        <v>6860647.3283100007</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68606.473283100015</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38587.710898079597</v>
      </c>
      <c r="N7" s="92">
        <f t="shared" si="3"/>
        <v>-30018.762385020418</v>
      </c>
      <c r="O7" s="92">
        <f>J7*(1+'Control Panel'!$C$44)</f>
        <v>7340892.6412917012</v>
      </c>
      <c r="P7" s="92">
        <f>K7*(1+'Control Panel'!$C$44)</f>
        <v>7340892.6412917012</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73408.926412917019</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41288.850660945172</v>
      </c>
      <c r="S7" s="92">
        <f t="shared" si="4"/>
        <v>-32120.075751971846</v>
      </c>
      <c r="T7" s="92">
        <f>O7*(1+'Control Panel'!$C$44)</f>
        <v>7854755.1261821212</v>
      </c>
      <c r="U7" s="92">
        <f>P7*(1+'Control Panel'!$C$44)</f>
        <v>7854755.1261821212</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78547.551261821209</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44179.070207211342</v>
      </c>
      <c r="X7" s="92">
        <f t="shared" si="5"/>
        <v>-34368.481054609867</v>
      </c>
      <c r="Y7" s="91">
        <f>T7*(1+'Control Panel'!$C$44)</f>
        <v>8404587.9850148708</v>
      </c>
      <c r="Z7" s="91">
        <f>U7*(1+'Control Panel'!$C$44)</f>
        <v>8404587.9850148708</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84045.879850148704</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47271.605121716144</v>
      </c>
      <c r="AC7" s="93">
        <f t="shared" si="6"/>
        <v>-36774.27472843256</v>
      </c>
      <c r="AD7" s="93">
        <f>Y7*(1+'Control Panel'!$C$44)</f>
        <v>8992909.143965913</v>
      </c>
      <c r="AE7" s="91">
        <f>Z7*(1+'Control Panel'!$C$44)</f>
        <v>8992909.143965913</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89929.091439659125</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50580.61748023628</v>
      </c>
      <c r="AH7" s="91">
        <f t="shared" si="7"/>
        <v>-39348.473959422845</v>
      </c>
      <c r="AI7" s="92">
        <f t="shared" si="8"/>
        <v>394537.92224764609</v>
      </c>
      <c r="AJ7" s="92">
        <f t="shared" si="8"/>
        <v>221907.85436818853</v>
      </c>
      <c r="AK7" s="92">
        <f t="shared" si="9"/>
        <v>-172630.06787945755</v>
      </c>
    </row>
    <row r="8" spans="1:37" s="94" customFormat="1" ht="14" x14ac:dyDescent="0.3">
      <c r="A8" s="86" t="str">
        <f>'ESTIMATED Earned Revenue'!A9</f>
        <v>Lorain, OH</v>
      </c>
      <c r="B8" s="86"/>
      <c r="C8" s="95">
        <f>'ESTIMATED Earned Revenue'!$I9*1.07925</f>
        <v>6465158.0652899994</v>
      </c>
      <c r="D8" s="95">
        <f>'ESTIMATED Earned Revenue'!$L9*1.07925</f>
        <v>6418562.5257899994</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36101.204926305851</v>
      </c>
      <c r="G8" s="89">
        <f t="shared" si="0"/>
        <v>0.01</v>
      </c>
      <c r="H8" s="90">
        <f t="shared" si="1"/>
        <v>5.6245000000000002E-3</v>
      </c>
      <c r="I8" s="91">
        <f t="shared" si="2"/>
        <v>-28550.375726594146</v>
      </c>
      <c r="J8" s="91">
        <f>C8*(1+'Control Panel'!$C$44)</f>
        <v>6917719.1298602996</v>
      </c>
      <c r="K8" s="91">
        <f>D8*(1+'Control Panel'!$C$44)</f>
        <v>6867861.9025952993</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69177.191298602993</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38628.28927114726</v>
      </c>
      <c r="N8" s="92">
        <f t="shared" si="3"/>
        <v>-30548.902027455733</v>
      </c>
      <c r="O8" s="92">
        <f>J8*(1+'Control Panel'!$C$44)</f>
        <v>7401959.4689505212</v>
      </c>
      <c r="P8" s="92">
        <f>K8*(1+'Control Panel'!$C$44)</f>
        <v>7348612.2357769711</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74019.594689505218</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41332.269520127578</v>
      </c>
      <c r="S8" s="92">
        <f t="shared" si="4"/>
        <v>-32687.32516937764</v>
      </c>
      <c r="T8" s="92">
        <f>O8*(1+'Control Panel'!$C$44)</f>
        <v>7920096.6317770584</v>
      </c>
      <c r="U8" s="92">
        <f>P8*(1+'Control Panel'!$C$44)</f>
        <v>7863015.0922813592</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79200.966317770581</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44225.528386536505</v>
      </c>
      <c r="X8" s="92">
        <f t="shared" si="5"/>
        <v>-34975.437931234075</v>
      </c>
      <c r="Y8" s="91">
        <f>T8*(1+'Control Panel'!$C$44)</f>
        <v>8474503.3960014526</v>
      </c>
      <c r="Z8" s="91">
        <f>U8*(1+'Control Panel'!$C$44)</f>
        <v>8413426.1487410553</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84745.033960014523</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47321.315373594065</v>
      </c>
      <c r="AC8" s="93">
        <f t="shared" si="6"/>
        <v>-37423.718586420458</v>
      </c>
      <c r="AD8" s="93">
        <f>Y8*(1+'Control Panel'!$C$44)</f>
        <v>9067718.6337215547</v>
      </c>
      <c r="AE8" s="91">
        <f>Z8*(1+'Control Panel'!$C$44)</f>
        <v>9002365.979152929</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90677.186337215549</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50633.807449745647</v>
      </c>
      <c r="AH8" s="91">
        <f t="shared" si="7"/>
        <v>-40043.378887469902</v>
      </c>
      <c r="AI8" s="92">
        <f t="shared" si="8"/>
        <v>397819.97260310885</v>
      </c>
      <c r="AJ8" s="92">
        <f t="shared" si="8"/>
        <v>222141.21000115108</v>
      </c>
      <c r="AK8" s="92">
        <f t="shared" si="9"/>
        <v>-175678.76260195777</v>
      </c>
    </row>
    <row r="9" spans="1:37" s="94" customFormat="1" ht="14" x14ac:dyDescent="0.3">
      <c r="A9" s="86" t="str">
        <f>'ESTIMATED Earned Revenue'!A10</f>
        <v>Huntington, WV</v>
      </c>
      <c r="B9" s="86"/>
      <c r="C9" s="95">
        <f>'ESTIMATED Earned Revenue'!$I10*1.07925</f>
        <v>7149764.3083050009</v>
      </c>
      <c r="D9" s="95">
        <f>'ESTIMATED Earned Revenue'!$L10*1.07925</f>
        <v>7149764.3083050009</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40213.849352061479</v>
      </c>
      <c r="G9" s="89">
        <f t="shared" si="0"/>
        <v>1.0000000000000002E-2</v>
      </c>
      <c r="H9" s="90">
        <f t="shared" si="1"/>
        <v>5.6245000000000002E-3</v>
      </c>
      <c r="I9" s="91">
        <f t="shared" si="2"/>
        <v>-31283.793730988538</v>
      </c>
      <c r="J9" s="91">
        <f>C9*(1+'Control Panel'!$C$44)</f>
        <v>7650247.8098863512</v>
      </c>
      <c r="K9" s="91">
        <f>D9*(1+'Control Panel'!$C$44)</f>
        <v>7650247.8098863512</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76502.478098863518</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43028.818806705785</v>
      </c>
      <c r="N9" s="92">
        <f t="shared" si="3"/>
        <v>-33473.659292157732</v>
      </c>
      <c r="O9" s="92">
        <f>J9*(1+'Control Panel'!$C$44)</f>
        <v>8185765.1565783964</v>
      </c>
      <c r="P9" s="92">
        <f>K9*(1+'Control Panel'!$C$44)</f>
        <v>8185765.1565783964</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81857.651565783963</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46040.836123175191</v>
      </c>
      <c r="S9" s="92">
        <f t="shared" si="4"/>
        <v>-35816.815442608771</v>
      </c>
      <c r="T9" s="92">
        <f>O9*(1+'Control Panel'!$C$44)</f>
        <v>8758768.7175388839</v>
      </c>
      <c r="U9" s="92">
        <f>P9*(1+'Control Panel'!$C$44)</f>
        <v>8758768.7175388839</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87587.687175388841</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49263.694651797457</v>
      </c>
      <c r="X9" s="92">
        <f t="shared" si="5"/>
        <v>-38323.992523591383</v>
      </c>
      <c r="Y9" s="91">
        <f>T9*(1+'Control Panel'!$C$44)</f>
        <v>9371882.5277666058</v>
      </c>
      <c r="Z9" s="91">
        <f>U9*(1+'Control Panel'!$C$44)</f>
        <v>9371882.5277666058</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93718.825277666067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52712.153277423276</v>
      </c>
      <c r="AC9" s="93">
        <f t="shared" si="6"/>
        <v>-41006.67200024279</v>
      </c>
      <c r="AD9" s="93">
        <f>Y9*(1+'Control Panel'!$C$44)</f>
        <v>10027914.304710269</v>
      </c>
      <c r="AE9" s="91">
        <f>Z9*(1+'Control Panel'!$C$44)</f>
        <v>10027914.304710269</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100279.1430471027</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56402.004006842908</v>
      </c>
      <c r="AH9" s="91">
        <f t="shared" si="7"/>
        <v>-43877.13904025979</v>
      </c>
      <c r="AI9" s="92">
        <f t="shared" si="8"/>
        <v>439945.78516480513</v>
      </c>
      <c r="AJ9" s="92">
        <f t="shared" si="8"/>
        <v>247447.50686594466</v>
      </c>
      <c r="AK9" s="92">
        <f t="shared" si="9"/>
        <v>-192498.27829886047</v>
      </c>
    </row>
    <row r="10" spans="1:37" s="94" customFormat="1" ht="14" x14ac:dyDescent="0.3">
      <c r="A10" s="86" t="str">
        <f>'ESTIMATED Earned Revenue'!A11</f>
        <v>Lincoln, NE</v>
      </c>
      <c r="B10" s="86"/>
      <c r="C10" s="95">
        <f>'ESTIMATED Earned Revenue'!$I11*1.07925</f>
        <v>7231816.7610375006</v>
      </c>
      <c r="D10" s="95">
        <f>'ESTIMATED Earned Revenue'!$L11*1.07925</f>
        <v>7231816.7610375006</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40675.353372455422</v>
      </c>
      <c r="G10" s="89">
        <f t="shared" si="0"/>
        <v>0.01</v>
      </c>
      <c r="H10" s="90">
        <f t="shared" si="1"/>
        <v>5.6245000000000002E-3</v>
      </c>
      <c r="I10" s="91">
        <f t="shared" si="2"/>
        <v>-31642.814237919585</v>
      </c>
      <c r="J10" s="91">
        <f>C10*(1+'Control Panel'!$C$44)</f>
        <v>7738043.9343101261</v>
      </c>
      <c r="K10" s="91">
        <f>D10*(1+'Control Panel'!$C$44)</f>
        <v>7738043.9343101261</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77380.439343101258</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43522.628108527308</v>
      </c>
      <c r="N10" s="92">
        <f t="shared" si="3"/>
        <v>-33857.81123457395</v>
      </c>
      <c r="O10" s="92">
        <f>J10*(1+'Control Panel'!$C$44)</f>
        <v>8279707.0097118355</v>
      </c>
      <c r="P10" s="92">
        <f>K10*(1+'Control Panel'!$C$44)</f>
        <v>8279707.0097118355</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82797.070097118354</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46569.212076124219</v>
      </c>
      <c r="S10" s="92">
        <f t="shared" si="4"/>
        <v>-36227.858020994136</v>
      </c>
      <c r="T10" s="92">
        <f>O10*(1+'Control Panel'!$C$44)</f>
        <v>8859286.500391664</v>
      </c>
      <c r="U10" s="92">
        <f>P10*(1+'Control Panel'!$C$44)</f>
        <v>8859286.500391664</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88592.865003916639</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49829.056921452917</v>
      </c>
      <c r="X10" s="92">
        <f t="shared" si="5"/>
        <v>-38763.808082463722</v>
      </c>
      <c r="Y10" s="91">
        <f>T10*(1+'Control Panel'!$C$44)</f>
        <v>9479436.5554190818</v>
      </c>
      <c r="Z10" s="91">
        <f>U10*(1+'Control Panel'!$C$44)</f>
        <v>9479436.5554190818</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94794.365554190823</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53317.090905954625</v>
      </c>
      <c r="AC10" s="93">
        <f t="shared" si="6"/>
        <v>-41477.274648236198</v>
      </c>
      <c r="AD10" s="93">
        <f>Y10*(1+'Control Panel'!$C$44)</f>
        <v>10142997.114298418</v>
      </c>
      <c r="AE10" s="91">
        <f>Z10*(1+'Control Panel'!$C$44)</f>
        <v>10142997.114298418</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101429.97114298418</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57049.287269371453</v>
      </c>
      <c r="AH10" s="91">
        <f t="shared" si="7"/>
        <v>-44380.683873612732</v>
      </c>
      <c r="AI10" s="92">
        <f t="shared" si="8"/>
        <v>444994.71114131127</v>
      </c>
      <c r="AJ10" s="92">
        <f t="shared" si="8"/>
        <v>250287.27528143051</v>
      </c>
      <c r="AK10" s="92">
        <f t="shared" si="9"/>
        <v>-194707.43585988076</v>
      </c>
    </row>
    <row r="11" spans="1:37" s="94" customFormat="1" ht="14" x14ac:dyDescent="0.3">
      <c r="A11" s="86" t="str">
        <f>'ESTIMATED Earned Revenue'!A12</f>
        <v>Terre Haute, IN</v>
      </c>
      <c r="B11" s="86"/>
      <c r="C11" s="95">
        <f>'ESTIMATED Earned Revenue'!$I12*1.07925</f>
        <v>7531985.0265708864</v>
      </c>
      <c r="D11" s="95">
        <f>'ESTIMATED Earned Revenue'!$L12*1.07925</f>
        <v>7522470.3585708868</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42310.13453178195</v>
      </c>
      <c r="G11" s="89">
        <f t="shared" si="0"/>
        <v>0.01</v>
      </c>
      <c r="H11" s="90">
        <f t="shared" si="1"/>
        <v>5.6244999999999993E-3</v>
      </c>
      <c r="I11" s="91">
        <f t="shared" si="2"/>
        <v>-33009.715733926918</v>
      </c>
      <c r="J11" s="91">
        <f>C11*(1+'Control Panel'!$C$44)</f>
        <v>8059223.9784308486</v>
      </c>
      <c r="K11" s="91">
        <f>D11*(1+'Control Panel'!$C$44)</f>
        <v>8049043.2836708492</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80592.239784308491</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45271.843949006696</v>
      </c>
      <c r="N11" s="92">
        <f t="shared" si="3"/>
        <v>-35320.395835301795</v>
      </c>
      <c r="O11" s="92">
        <f>J11*(1+'Control Panel'!$C$44)</f>
        <v>8623369.6569210086</v>
      </c>
      <c r="P11" s="92">
        <f>K11*(1+'Control Panel'!$C$44)</f>
        <v>8612476.3135278095</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86233.696569210093</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48440.873025437162</v>
      </c>
      <c r="S11" s="92">
        <f t="shared" si="4"/>
        <v>-37792.823543772931</v>
      </c>
      <c r="T11" s="92">
        <f>O11*(1+'Control Panel'!$C$44)</f>
        <v>9227005.5329054799</v>
      </c>
      <c r="U11" s="92">
        <f>P11*(1+'Control Panel'!$C$44)</f>
        <v>9215349.6554747559</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92270.055329054798</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51831.734137217769</v>
      </c>
      <c r="X11" s="92">
        <f t="shared" si="5"/>
        <v>-40438.321191837029</v>
      </c>
      <c r="Y11" s="91">
        <f>T11*(1+'Control Panel'!$C$44)</f>
        <v>9872895.9202088639</v>
      </c>
      <c r="Z11" s="91">
        <f>U11*(1+'Control Panel'!$C$44)</f>
        <v>9860424.1313579902</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98728.959202088648</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55459.955526823018</v>
      </c>
      <c r="AC11" s="93">
        <f t="shared" si="6"/>
        <v>-43269.003675265631</v>
      </c>
      <c r="AD11" s="93">
        <f>Y11*(1+'Control Panel'!$C$44)</f>
        <v>10563998.634623485</v>
      </c>
      <c r="AE11" s="91">
        <f>Z11*(1+'Control Panel'!$C$44)</f>
        <v>10550653.820553049</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105639.98634623484</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59342.152413700627</v>
      </c>
      <c r="AH11" s="91">
        <f t="shared" si="7"/>
        <v>-46297.833932534217</v>
      </c>
      <c r="AI11" s="92">
        <f t="shared" si="8"/>
        <v>463464.93723089684</v>
      </c>
      <c r="AJ11" s="92">
        <f t="shared" si="8"/>
        <v>260346.55905218524</v>
      </c>
      <c r="AK11" s="92">
        <f t="shared" si="9"/>
        <v>-203118.3781787116</v>
      </c>
    </row>
    <row r="12" spans="1:37" s="94" customFormat="1" ht="14" x14ac:dyDescent="0.3">
      <c r="A12" s="86" t="str">
        <f>'ESTIMATED Earned Revenue'!A13</f>
        <v>Lawton, OK</v>
      </c>
      <c r="B12" s="86"/>
      <c r="C12" s="95">
        <f>'ESTIMATED Earned Revenue'!$I13*1.07925</f>
        <v>7837323.7678500013</v>
      </c>
      <c r="D12" s="95">
        <f>'ESTIMATED Earned Revenue'!$L13*1.07925</f>
        <v>7837323.7678500013</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44081.027532272332</v>
      </c>
      <c r="G12" s="89">
        <f t="shared" si="0"/>
        <v>0.01</v>
      </c>
      <c r="H12" s="90">
        <f t="shared" si="1"/>
        <v>5.6245000000000002E-3</v>
      </c>
      <c r="I12" s="91">
        <f t="shared" si="2"/>
        <v>-34292.210146227677</v>
      </c>
      <c r="J12" s="91">
        <f>C12*(1+'Control Panel'!$C$44)</f>
        <v>8385936.4315995015</v>
      </c>
      <c r="K12" s="91">
        <f>D12*(1+'Control Panel'!$C$44)</f>
        <v>8385936.4315995015</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83859.364315995015</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47166.699459531395</v>
      </c>
      <c r="N12" s="92">
        <f t="shared" si="3"/>
        <v>-36692.66485646362</v>
      </c>
      <c r="O12" s="92">
        <f>J12*(1+'Control Panel'!$C$44)</f>
        <v>8972951.9818114676</v>
      </c>
      <c r="P12" s="92">
        <f>K12*(1+'Control Panel'!$C$44)</f>
        <v>8972951.9818114676</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89729.519818114684</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50468.3684216986</v>
      </c>
      <c r="S12" s="92">
        <f t="shared" si="4"/>
        <v>-39261.151396416084</v>
      </c>
      <c r="T12" s="92">
        <f>O12*(1+'Control Panel'!$C$44)</f>
        <v>9601058.6205382701</v>
      </c>
      <c r="U12" s="92">
        <f>P12*(1+'Control Panel'!$C$44)</f>
        <v>9601058.6205382701</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96010.5862053827</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54001.154211217501</v>
      </c>
      <c r="X12" s="92">
        <f t="shared" si="5"/>
        <v>-42009.431994165199</v>
      </c>
      <c r="Y12" s="91">
        <f>T12*(1+'Control Panel'!$C$44)</f>
        <v>10273132.723975949</v>
      </c>
      <c r="Z12" s="91">
        <f>U12*(1+'Control Panel'!$C$44)</f>
        <v>10273132.723975949</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102731.3272397595</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57781.235006002724</v>
      </c>
      <c r="AC12" s="93">
        <f t="shared" si="6"/>
        <v>-44950.092233756775</v>
      </c>
      <c r="AD12" s="93">
        <f>Y12*(1+'Control Panel'!$C$44)</f>
        <v>10992252.014654266</v>
      </c>
      <c r="AE12" s="91">
        <f>Z12*(1+'Control Panel'!$C$44)</f>
        <v>10992252.014654266</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109922.52014654267</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61825.921456422919</v>
      </c>
      <c r="AH12" s="91">
        <f t="shared" si="7"/>
        <v>-48096.598690119747</v>
      </c>
      <c r="AI12" s="92">
        <f t="shared" si="8"/>
        <v>482253.31772579462</v>
      </c>
      <c r="AJ12" s="92">
        <f t="shared" si="8"/>
        <v>271243.37855487317</v>
      </c>
      <c r="AK12" s="92">
        <f t="shared" si="9"/>
        <v>-211009.93917092145</v>
      </c>
    </row>
    <row r="13" spans="1:37" s="94" customFormat="1" ht="14" x14ac:dyDescent="0.3">
      <c r="A13" s="86" t="str">
        <f>'ESTIMATED Earned Revenue'!A14</f>
        <v>Wooster, OH</v>
      </c>
      <c r="B13" s="86"/>
      <c r="C13" s="95">
        <f>'ESTIMATED Earned Revenue'!$I14*1.07925</f>
        <v>8429966.0930774994</v>
      </c>
      <c r="D13" s="95">
        <f>'ESTIMATED Earned Revenue'!$L14*1.07925</f>
        <v>6454255.4278274998</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36301.959653815771</v>
      </c>
      <c r="G13" s="89">
        <f t="shared" si="0"/>
        <v>0.01</v>
      </c>
      <c r="H13" s="90">
        <f t="shared" si="1"/>
        <v>5.6245000000000002E-3</v>
      </c>
      <c r="I13" s="91">
        <f t="shared" si="2"/>
        <v>-47997.701276959218</v>
      </c>
      <c r="J13" s="91">
        <f>C13*(1+'Control Panel'!$C$44)</f>
        <v>9020063.7195929252</v>
      </c>
      <c r="K13" s="91">
        <f>D13*(1+'Control Panel'!$C$44)</f>
        <v>6906053.3077754248</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90200.637195929259</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38843.096829582879</v>
      </c>
      <c r="N13" s="92">
        <f t="shared" si="3"/>
        <v>-51357.54036634638</v>
      </c>
      <c r="O13" s="92">
        <f>J13*(1+'Control Panel'!$C$44)</f>
        <v>9651468.1799644306</v>
      </c>
      <c r="P13" s="92">
        <f>K13*(1+'Control Panel'!$C$44)</f>
        <v>7389477.0393197052</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96514.681799644313</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41562.113607653686</v>
      </c>
      <c r="S13" s="92">
        <f t="shared" si="4"/>
        <v>-54952.568191990627</v>
      </c>
      <c r="T13" s="92">
        <f>O13*(1+'Control Panel'!$C$44)</f>
        <v>10327070.952561941</v>
      </c>
      <c r="U13" s="92">
        <f>P13*(1+'Control Panel'!$C$44)</f>
        <v>7906740.4320720853</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103270.70952561942</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44471.461560189447</v>
      </c>
      <c r="X13" s="92">
        <f t="shared" si="5"/>
        <v>-58799.247965429968</v>
      </c>
      <c r="Y13" s="91">
        <f>T13*(1+'Control Panel'!$C$44)</f>
        <v>11049965.919241278</v>
      </c>
      <c r="Z13" s="91">
        <f>U13*(1+'Control Panel'!$C$44)</f>
        <v>8460212.2623171322</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110499.65919241277</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47584.463869402709</v>
      </c>
      <c r="AC13" s="93">
        <f t="shared" si="6"/>
        <v>-62915.195323010063</v>
      </c>
      <c r="AD13" s="93">
        <f>Y13*(1+'Control Panel'!$C$44)</f>
        <v>11823463.533588167</v>
      </c>
      <c r="AE13" s="91">
        <f>Z13*(1+'Control Panel'!$C$44)</f>
        <v>9052427.1206793319</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118234.63533588167</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50915.376340260904</v>
      </c>
      <c r="AH13" s="91">
        <f t="shared" si="7"/>
        <v>-67319.258995620767</v>
      </c>
      <c r="AI13" s="92">
        <f t="shared" si="8"/>
        <v>518720.32304948737</v>
      </c>
      <c r="AJ13" s="92">
        <f t="shared" si="8"/>
        <v>223376.51220708963</v>
      </c>
      <c r="AK13" s="92">
        <f t="shared" si="9"/>
        <v>-295343.81084239774</v>
      </c>
    </row>
    <row r="14" spans="1:37" s="94" customFormat="1" ht="14" x14ac:dyDescent="0.3">
      <c r="A14" s="86" t="str">
        <f>'ESTIMATED Earned Revenue'!A15</f>
        <v>Duluth, MN</v>
      </c>
      <c r="B14" s="86"/>
      <c r="C14" s="95">
        <f>'ESTIMATED Earned Revenue'!$I15*1.07925</f>
        <v>8474638.8083999995</v>
      </c>
      <c r="D14" s="95">
        <f>'ESTIMATED Earned Revenue'!$L15*1.07925</f>
        <v>8474638.8083999995</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47665.6059778458</v>
      </c>
      <c r="G14" s="89">
        <f t="shared" si="0"/>
        <v>0.01</v>
      </c>
      <c r="H14" s="90">
        <f t="shared" si="1"/>
        <v>5.6245000000000002E-3</v>
      </c>
      <c r="I14" s="91">
        <f t="shared" si="2"/>
        <v>-37080.782106154191</v>
      </c>
      <c r="J14" s="91">
        <f>C14*(1+'Control Panel'!$C$44)</f>
        <v>9067863.5249879993</v>
      </c>
      <c r="K14" s="91">
        <f>D14*(1+'Control Panel'!$C$44)</f>
        <v>9067863.5249879993</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90678.635249879997</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51002.198396295003</v>
      </c>
      <c r="N14" s="92">
        <f t="shared" si="3"/>
        <v>-39676.436853584994</v>
      </c>
      <c r="O14" s="92">
        <f>J14*(1+'Control Panel'!$C$44)</f>
        <v>9702613.9717371594</v>
      </c>
      <c r="P14" s="92">
        <f>K14*(1+'Control Panel'!$C$44)</f>
        <v>9702613.9717371594</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97026.139717371596</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54572.352284035653</v>
      </c>
      <c r="S14" s="92">
        <f t="shared" si="4"/>
        <v>-42453.787433335943</v>
      </c>
      <c r="T14" s="92">
        <f>O14*(1+'Control Panel'!$C$44)</f>
        <v>10381796.949758761</v>
      </c>
      <c r="U14" s="92">
        <f>P14*(1+'Control Panel'!$C$44)</f>
        <v>10381796.949758761</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103817.9694975876</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58392.41694391815</v>
      </c>
      <c r="X14" s="92">
        <f t="shared" si="5"/>
        <v>-45425.552553669455</v>
      </c>
      <c r="Y14" s="91">
        <f>T14*(1+'Control Panel'!$C$44)</f>
        <v>11108522.736241875</v>
      </c>
      <c r="Z14" s="91">
        <f>U14*(1+'Control Panel'!$C$44)</f>
        <v>11108522.736241875</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111085.22736241875</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62479.886129992432</v>
      </c>
      <c r="AC14" s="93">
        <f t="shared" si="6"/>
        <v>-48605.341232426319</v>
      </c>
      <c r="AD14" s="93">
        <f>Y14*(1+'Control Panel'!$C$44)</f>
        <v>11886119.327778807</v>
      </c>
      <c r="AE14" s="91">
        <f>Z14*(1+'Control Panel'!$C$44)</f>
        <v>11886119.327778807</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118861.19327778807</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66853.478159091901</v>
      </c>
      <c r="AH14" s="91">
        <f t="shared" si="7"/>
        <v>-52007.715118696171</v>
      </c>
      <c r="AI14" s="92">
        <f t="shared" si="8"/>
        <v>521469.16510504595</v>
      </c>
      <c r="AJ14" s="92">
        <f t="shared" si="8"/>
        <v>293300.33191333315</v>
      </c>
      <c r="AK14" s="92">
        <f t="shared" si="9"/>
        <v>-228168.83319171279</v>
      </c>
    </row>
    <row r="15" spans="1:37" s="94" customFormat="1" ht="14" x14ac:dyDescent="0.3">
      <c r="A15" s="86" t="str">
        <f>'ESTIMATED Earned Revenue'!A16</f>
        <v>Marinette, WI</v>
      </c>
      <c r="B15" s="86"/>
      <c r="C15" s="95">
        <f>'ESTIMATED Earned Revenue'!$I16*1.07925</f>
        <v>8801921.5004100017</v>
      </c>
      <c r="D15" s="95">
        <f>'ESTIMATED Earned Revenue'!$L16*1.07925</f>
        <v>8078485.1159100011</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45437.439534435805</v>
      </c>
      <c r="G15" s="89">
        <f t="shared" si="0"/>
        <v>0.01</v>
      </c>
      <c r="H15" s="90">
        <f t="shared" si="1"/>
        <v>5.6245000000000002E-3</v>
      </c>
      <c r="I15" s="91">
        <f t="shared" si="2"/>
        <v>-42581.775469664208</v>
      </c>
      <c r="J15" s="91">
        <f>C15*(1+'Control Panel'!$C$44)</f>
        <v>9418056.0054387022</v>
      </c>
      <c r="K15" s="91">
        <f>D15*(1+'Control Panel'!$C$44)</f>
        <v>8643979.0740237013</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94180.560054387024</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48618.060301846308</v>
      </c>
      <c r="N15" s="92">
        <f t="shared" si="3"/>
        <v>-45562.499752540716</v>
      </c>
      <c r="O15" s="92">
        <f>J15*(1+'Control Panel'!$C$44)</f>
        <v>10077319.925819412</v>
      </c>
      <c r="P15" s="92">
        <f>K15*(1+'Control Panel'!$C$44)</f>
        <v>9249057.6092053615</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100773.19925819412</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52021.324522975556</v>
      </c>
      <c r="S15" s="92">
        <f t="shared" si="4"/>
        <v>-48751.87473521856</v>
      </c>
      <c r="T15" s="92">
        <f>O15*(1+'Control Panel'!$C$44)</f>
        <v>10782732.320626771</v>
      </c>
      <c r="U15" s="92">
        <f>P15*(1+'Control Panel'!$C$44)</f>
        <v>9896491.6418497376</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107827.32320626771</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55662.817239583848</v>
      </c>
      <c r="X15" s="92">
        <f t="shared" si="5"/>
        <v>-52164.505966683864</v>
      </c>
      <c r="Y15" s="91">
        <f>T15*(1+'Control Panel'!$C$44)</f>
        <v>11537523.583070645</v>
      </c>
      <c r="Z15" s="91">
        <f>U15*(1+'Control Panel'!$C$44)</f>
        <v>10589246.056779221</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115375.23583070646</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59559.21444635473</v>
      </c>
      <c r="AC15" s="93">
        <f t="shared" si="6"/>
        <v>-55816.021384351727</v>
      </c>
      <c r="AD15" s="93">
        <f>Y15*(1+'Control Panel'!$C$44)</f>
        <v>12345150.233885592</v>
      </c>
      <c r="AE15" s="91">
        <f>Z15*(1+'Control Panel'!$C$44)</f>
        <v>11330493.280753767</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123412.42879582019</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63728.359457599567</v>
      </c>
      <c r="AH15" s="91">
        <f t="shared" si="7"/>
        <v>-59684.069338220623</v>
      </c>
      <c r="AI15" s="92">
        <f t="shared" si="8"/>
        <v>541568.74714537559</v>
      </c>
      <c r="AJ15" s="92">
        <f t="shared" si="8"/>
        <v>279589.77596836002</v>
      </c>
      <c r="AK15" s="92">
        <f t="shared" si="9"/>
        <v>-261978.97117701557</v>
      </c>
    </row>
    <row r="16" spans="1:37" s="94" customFormat="1" ht="14" x14ac:dyDescent="0.3">
      <c r="A16" s="86" t="str">
        <f>'ESTIMATED Earned Revenue'!A17</f>
        <v>Cheyenne, WY</v>
      </c>
      <c r="B16" s="86"/>
      <c r="C16" s="95">
        <f>'ESTIMATED Earned Revenue'!$I17*1.07925</f>
        <v>8803811.731237499</v>
      </c>
      <c r="D16" s="95">
        <f>'ESTIMATED Earned Revenue'!$L17*1.07925</f>
        <v>8692881.0199874993</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48893.109296919691</v>
      </c>
      <c r="G16" s="89">
        <f t="shared" si="0"/>
        <v>0.01</v>
      </c>
      <c r="H16" s="90">
        <f t="shared" si="1"/>
        <v>5.6245000000000002E-3</v>
      </c>
      <c r="I16" s="91">
        <f t="shared" si="2"/>
        <v>-39145.0080154553</v>
      </c>
      <c r="J16" s="91">
        <f>C16*(1+'Control Panel'!$C$44)</f>
        <v>9420078.5524241254</v>
      </c>
      <c r="K16" s="91">
        <f>D16*(1+'Control Panel'!$C$44)</f>
        <v>9301382.6913866252</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94200.785524241262</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52315.626947704077</v>
      </c>
      <c r="N16" s="92">
        <f t="shared" si="3"/>
        <v>-41885.158576537186</v>
      </c>
      <c r="O16" s="92">
        <f>J16*(1+'Control Panel'!$C$44)</f>
        <v>10079484.051093815</v>
      </c>
      <c r="P16" s="92">
        <f>K16*(1+'Control Panel'!$C$44)</f>
        <v>9952479.4797836896</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100794.84051093816</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55977.720834043364</v>
      </c>
      <c r="S16" s="92">
        <f t="shared" si="4"/>
        <v>-44817.119676894792</v>
      </c>
      <c r="T16" s="92">
        <f>O16*(1+'Control Panel'!$C$44)</f>
        <v>10785047.934670383</v>
      </c>
      <c r="U16" s="92">
        <f>P16*(1+'Control Panel'!$C$44)</f>
        <v>10649153.043368548</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107850.47934670384</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59896.161292426397</v>
      </c>
      <c r="X16" s="92">
        <f t="shared" si="5"/>
        <v>-47954.318054277443</v>
      </c>
      <c r="Y16" s="91">
        <f>T16*(1+'Control Panel'!$C$44)</f>
        <v>11540001.290097311</v>
      </c>
      <c r="Z16" s="91">
        <f>U16*(1+'Control Panel'!$C$44)</f>
        <v>11394593.756404348</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115400.01290097312</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64088.892582896253</v>
      </c>
      <c r="AC16" s="93">
        <f t="shared" si="6"/>
        <v>-51311.120318076864</v>
      </c>
      <c r="AD16" s="93">
        <f>Y16*(1+'Control Panel'!$C$44)</f>
        <v>12347801.380404124</v>
      </c>
      <c r="AE16" s="91">
        <f>Z16*(1+'Control Panel'!$C$44)</f>
        <v>12192215.319352653</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123425.68452841285</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68575.115063698991</v>
      </c>
      <c r="AH16" s="91">
        <f t="shared" si="7"/>
        <v>-54850.569464713859</v>
      </c>
      <c r="AI16" s="92">
        <f t="shared" si="8"/>
        <v>541671.8028112693</v>
      </c>
      <c r="AJ16" s="92">
        <f t="shared" si="8"/>
        <v>300853.51672076911</v>
      </c>
      <c r="AK16" s="92">
        <f t="shared" si="9"/>
        <v>-240818.28609050019</v>
      </c>
    </row>
    <row r="17" spans="1:37" s="94" customFormat="1" ht="14" x14ac:dyDescent="0.3">
      <c r="A17" s="86" t="str">
        <f>'ESTIMATED Earned Revenue'!A18</f>
        <v>Ridgeland, MS</v>
      </c>
      <c r="B17" s="86"/>
      <c r="C17" s="95">
        <f>'ESTIMATED Earned Revenue'!$I18*1.07925</f>
        <v>9483147.9533324987</v>
      </c>
      <c r="D17" s="95">
        <f>'ESTIMATED Earned Revenue'!$L18*1.07925</f>
        <v>9483147.9533324987</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53337.96566351864</v>
      </c>
      <c r="G17" s="89">
        <f t="shared" si="0"/>
        <v>0.01</v>
      </c>
      <c r="H17" s="90">
        <f t="shared" si="1"/>
        <v>5.6245000000000002E-3</v>
      </c>
      <c r="I17" s="91">
        <f t="shared" si="2"/>
        <v>-41493.513869806353</v>
      </c>
      <c r="J17" s="91">
        <f>C17*(1+'Control Panel'!$C$44)</f>
        <v>10146968.310065774</v>
      </c>
      <c r="K17" s="91">
        <f>D17*(1+'Control Panel'!$C$44)</f>
        <v>10146968.310065774</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101469.68310065774</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57071.623259964952</v>
      </c>
      <c r="N17" s="92">
        <f t="shared" si="3"/>
        <v>-44398.059840692789</v>
      </c>
      <c r="O17" s="92">
        <f>J17*(1+'Control Panel'!$C$44)</f>
        <v>10857256.091770379</v>
      </c>
      <c r="P17" s="92">
        <f>K17*(1+'Control Panel'!$C$44)</f>
        <v>10857256.091770379</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108572.56091770378</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61066.636888162495</v>
      </c>
      <c r="S17" s="92">
        <f t="shared" si="4"/>
        <v>-47505.924029541289</v>
      </c>
      <c r="T17" s="92">
        <f>O17*(1+'Control Panel'!$C$44)</f>
        <v>11617264.018194307</v>
      </c>
      <c r="U17" s="92">
        <f>P17*(1+'Control Panel'!$C$44)</f>
        <v>11617264.018194307</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116172.64018194308</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65341.301470333878</v>
      </c>
      <c r="X17" s="92">
        <f t="shared" si="5"/>
        <v>-50831.338711609198</v>
      </c>
      <c r="Y17" s="91">
        <f>T17*(1+'Control Panel'!$C$44)</f>
        <v>12430472.499467909</v>
      </c>
      <c r="Z17" s="91">
        <f>U17*(1+'Control Panel'!$C$44)</f>
        <v>12430472.499467909</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122042.34077539027</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69917.681195898476</v>
      </c>
      <c r="AC17" s="93">
        <f t="shared" si="6"/>
        <v>-52124.659579491796</v>
      </c>
      <c r="AD17" s="93">
        <f>Y17*(1+'Control Panel'!$C$44)</f>
        <v>13300605.574430663</v>
      </c>
      <c r="AE17" s="91">
        <f>Z17*(1+'Control Panel'!$C$44)</f>
        <v>13300605.574430663</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128189.70549854555</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74814.554038655595</v>
      </c>
      <c r="AH17" s="91">
        <f t="shared" si="7"/>
        <v>-53375.151459889952</v>
      </c>
      <c r="AI17" s="92">
        <f t="shared" si="8"/>
        <v>576446.93047424045</v>
      </c>
      <c r="AJ17" s="92">
        <f t="shared" si="8"/>
        <v>328211.79685301543</v>
      </c>
      <c r="AK17" s="92">
        <f t="shared" si="9"/>
        <v>-248235.13362122502</v>
      </c>
    </row>
    <row r="18" spans="1:37" s="94" customFormat="1" ht="14" x14ac:dyDescent="0.3">
      <c r="A18" s="86" t="str">
        <f>'ESTIMATED Earned Revenue'!A19</f>
        <v>Adrian, MI</v>
      </c>
      <c r="B18" s="86"/>
      <c r="C18" s="95">
        <f>'ESTIMATED Earned Revenue'!$I19*1.07925</f>
        <v>9526628.2485000007</v>
      </c>
      <c r="D18" s="95">
        <f>'ESTIMATED Earned Revenue'!$L19*1.07925</f>
        <v>9526628.2485000007</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53582.520583688252</v>
      </c>
      <c r="G18" s="89">
        <f t="shared" si="0"/>
        <v>0.01</v>
      </c>
      <c r="H18" s="90">
        <f t="shared" si="1"/>
        <v>5.6245000000000002E-3</v>
      </c>
      <c r="I18" s="91">
        <f t="shared" si="2"/>
        <v>-41683.761901311751</v>
      </c>
      <c r="J18" s="91">
        <f>C18*(1+'Control Panel'!$C$44)</f>
        <v>10193492.225895001</v>
      </c>
      <c r="K18" s="91">
        <f>D18*(1+'Control Panel'!$C$44)</f>
        <v>10193492.225895001</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101934.92225895001</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57333.297024546431</v>
      </c>
      <c r="N18" s="92">
        <f t="shared" si="3"/>
        <v>-44601.625234403582</v>
      </c>
      <c r="O18" s="92">
        <f>J18*(1+'Control Panel'!$C$44)</f>
        <v>10907036.68170765</v>
      </c>
      <c r="P18" s="92">
        <f>K18*(1+'Control Panel'!$C$44)</f>
        <v>10907036.68170765</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109070.3668170765</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61346.627816264685</v>
      </c>
      <c r="S18" s="92">
        <f t="shared" si="4"/>
        <v>-47723.739000811816</v>
      </c>
      <c r="T18" s="92">
        <f>O18*(1+'Control Panel'!$C$44)</f>
        <v>11670529.249427186</v>
      </c>
      <c r="U18" s="92">
        <f>P18*(1+'Control Panel'!$C$44)</f>
        <v>11670529.249427186</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116498.25622582594</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65641.119503298498</v>
      </c>
      <c r="X18" s="92">
        <f t="shared" si="5"/>
        <v>-50857.136722527444</v>
      </c>
      <c r="Y18" s="91">
        <f>T18*(1+'Control Panel'!$C$44)</f>
        <v>12487466.29688709</v>
      </c>
      <c r="Z18" s="91">
        <f>U18*(1+'Control Panel'!$C$44)</f>
        <v>12487466.29688709</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122327.30976248617</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70238.556275368464</v>
      </c>
      <c r="AC18" s="93">
        <f t="shared" si="6"/>
        <v>-52088.753487117705</v>
      </c>
      <c r="AD18" s="93">
        <f>Y18*(1+'Control Panel'!$C$44)</f>
        <v>13361588.937669188</v>
      </c>
      <c r="AE18" s="91">
        <f>Z18*(1+'Control Panel'!$C$44)</f>
        <v>13361588.937669188</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128494.62231473818</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75157.890373688497</v>
      </c>
      <c r="AH18" s="91">
        <f t="shared" si="7"/>
        <v>-53336.731941049686</v>
      </c>
      <c r="AI18" s="92">
        <f t="shared" si="8"/>
        <v>578325.47737907688</v>
      </c>
      <c r="AJ18" s="92">
        <f t="shared" si="8"/>
        <v>329717.49099316658</v>
      </c>
      <c r="AK18" s="92">
        <f t="shared" si="9"/>
        <v>-248607.98638591031</v>
      </c>
    </row>
    <row r="19" spans="1:37" s="94" customFormat="1" ht="14" x14ac:dyDescent="0.3">
      <c r="A19" s="86" t="str">
        <f>'ESTIMATED Earned Revenue'!A20</f>
        <v>Saint Catharines, ON</v>
      </c>
      <c r="B19" s="86"/>
      <c r="C19" s="95">
        <f>'ESTIMATED Earned Revenue'!$I20*1.07925</f>
        <v>10043295.9065775</v>
      </c>
      <c r="D19" s="95">
        <f>'ESTIMATED Earned Revenue'!$L20*1.07925</f>
        <v>10043295.9065775</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56488.517826545147</v>
      </c>
      <c r="G19" s="89">
        <f t="shared" si="0"/>
        <v>0.01</v>
      </c>
      <c r="H19" s="90">
        <f t="shared" si="1"/>
        <v>5.6245000000000002E-3</v>
      </c>
      <c r="I19" s="91">
        <f t="shared" si="2"/>
        <v>-43944.441239229847</v>
      </c>
      <c r="J19" s="91">
        <f>C19*(1+'Control Panel'!$C$44)</f>
        <v>10746326.620037924</v>
      </c>
      <c r="K19" s="91">
        <f>D19*(1+'Control Panel'!$C$44)</f>
        <v>10746326.620037924</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107463.26620037925</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60442.714074403309</v>
      </c>
      <c r="N19" s="92">
        <f t="shared" si="3"/>
        <v>-47020.552125975941</v>
      </c>
      <c r="O19" s="92">
        <f>J19*(1+'Control Panel'!$C$44)</f>
        <v>11498569.48344058</v>
      </c>
      <c r="P19" s="92">
        <f>K19*(1+'Control Panel'!$C$44)</f>
        <v>11498569.48344058</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113944.8959402029</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64674.84893839516</v>
      </c>
      <c r="S19" s="92">
        <f t="shared" si="4"/>
        <v>-49270.047001807739</v>
      </c>
      <c r="T19" s="92">
        <f>O19*(1+'Control Panel'!$C$44)</f>
        <v>12303469.347281421</v>
      </c>
      <c r="U19" s="92">
        <f>P19*(1+'Control Panel'!$C$44)</f>
        <v>12303469.347281421</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119662.95671509711</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69204.572254217841</v>
      </c>
      <c r="X19" s="92">
        <f t="shared" si="5"/>
        <v>-50458.384460879272</v>
      </c>
      <c r="Y19" s="91">
        <f>T19*(1+'Control Panel'!$C$44)</f>
        <v>13164712.201591121</v>
      </c>
      <c r="Z19" s="91">
        <f>U19*(1+'Control Panel'!$C$44)</f>
        <v>13164712.201591121</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125713.53928600633</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74051.450718852153</v>
      </c>
      <c r="AC19" s="93">
        <f t="shared" si="6"/>
        <v>-51662.088567154176</v>
      </c>
      <c r="AD19" s="93">
        <f>Y19*(1+'Control Panel'!$C$44)</f>
        <v>14086242.0557025</v>
      </c>
      <c r="AE19" s="91">
        <f>Z19*(1+'Control Panel'!$C$44)</f>
        <v>14086242.0557025</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132117.88790490472</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79237.687428216042</v>
      </c>
      <c r="AH19" s="91">
        <f t="shared" si="7"/>
        <v>-52880.200476688682</v>
      </c>
      <c r="AI19" s="92">
        <f t="shared" si="8"/>
        <v>598902.54604659043</v>
      </c>
      <c r="AJ19" s="92">
        <f t="shared" si="8"/>
        <v>347611.27341408451</v>
      </c>
      <c r="AK19" s="92">
        <f t="shared" si="9"/>
        <v>-251291.27263250592</v>
      </c>
    </row>
    <row r="20" spans="1:37" s="94" customFormat="1" ht="14" x14ac:dyDescent="0.3">
      <c r="A20" s="86" t="str">
        <f>'ESTIMATED Earned Revenue'!A21</f>
        <v>Hamilton, ON</v>
      </c>
      <c r="B20" s="86"/>
      <c r="C20" s="95">
        <f>'ESTIMATED Earned Revenue'!$I21*1.07925</f>
        <v>10425662.741411673</v>
      </c>
      <c r="D20" s="95">
        <f>'ESTIMATED Earned Revenue'!$L21*1.07925</f>
        <v>10425662.741411673</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58639.140089069959</v>
      </c>
      <c r="G20" s="89">
        <f t="shared" si="0"/>
        <v>0.01</v>
      </c>
      <c r="H20" s="90">
        <f t="shared" si="1"/>
        <v>5.6245000000000002E-3</v>
      </c>
      <c r="I20" s="91">
        <f t="shared" si="2"/>
        <v>-45617.487325046779</v>
      </c>
      <c r="J20" s="91">
        <f>C20*(1+'Control Panel'!$C$44)</f>
        <v>11155459.133310491</v>
      </c>
      <c r="K20" s="91">
        <f>D20*(1+'Control Panel'!$C$44)</f>
        <v>11155459.133310491</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110585.10976655246</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62744.946325028068</v>
      </c>
      <c r="N20" s="92">
        <f t="shared" si="3"/>
        <v>-47840.16344152439</v>
      </c>
      <c r="O20" s="92">
        <f>J20*(1+'Control Panel'!$C$44)</f>
        <v>11936341.272642227</v>
      </c>
      <c r="P20" s="92">
        <f>K20*(1+'Control Panel'!$C$44)</f>
        <v>11936341.272642227</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116133.75488621114</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67139.504111600429</v>
      </c>
      <c r="S20" s="92">
        <f t="shared" si="4"/>
        <v>-48994.250774610715</v>
      </c>
      <c r="T20" s="92">
        <f>O20*(1+'Control Panel'!$C$44)</f>
        <v>12771885.161727184</v>
      </c>
      <c r="U20" s="92">
        <f>P20*(1+'Control Panel'!$C$44)</f>
        <v>12771885.161727184</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122005.03578732593</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71841.753289547487</v>
      </c>
      <c r="X20" s="92">
        <f t="shared" si="5"/>
        <v>-50163.282497778448</v>
      </c>
      <c r="Y20" s="91">
        <f>T20*(1+'Control Panel'!$C$44)</f>
        <v>13665917.123048088</v>
      </c>
      <c r="Z20" s="91">
        <f>U20*(1+'Control Panel'!$C$44)</f>
        <v>13665917.123048088</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128219.56389329115</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76873.234426654875</v>
      </c>
      <c r="AC20" s="93">
        <f t="shared" si="6"/>
        <v>-51346.329466636278</v>
      </c>
      <c r="AD20" s="93">
        <f>Y20*(1+'Control Panel'!$C$44)</f>
        <v>14622531.321661454</v>
      </c>
      <c r="AE20" s="91">
        <f>Z20*(1+'Control Panel'!$C$44)</f>
        <v>14622531.321661454</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134799.33423469949</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82256.995995564954</v>
      </c>
      <c r="AH20" s="91">
        <f t="shared" si="7"/>
        <v>-52542.338239134537</v>
      </c>
      <c r="AI20" s="92">
        <f t="shared" si="8"/>
        <v>611742.79856808018</v>
      </c>
      <c r="AJ20" s="92">
        <f t="shared" si="8"/>
        <v>360856.43414839584</v>
      </c>
      <c r="AK20" s="92">
        <f t="shared" si="9"/>
        <v>-250886.36441968434</v>
      </c>
    </row>
    <row r="21" spans="1:37" s="94" customFormat="1" ht="14" x14ac:dyDescent="0.3">
      <c r="A21" s="86" t="str">
        <f>'ESTIMATED Earned Revenue'!A22</f>
        <v>El Paso, TX</v>
      </c>
      <c r="B21" s="86"/>
      <c r="C21" s="95">
        <f>'ESTIMATED Earned Revenue'!$I22*1.07925</f>
        <v>10708297.99425</v>
      </c>
      <c r="D21" s="95">
        <f>'ESTIMATED Earned Revenue'!$L22*1.07925</f>
        <v>10708297.99425</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60229.185090627499</v>
      </c>
      <c r="G21" s="89">
        <f t="shared" si="0"/>
        <v>9.969180912650432E-3</v>
      </c>
      <c r="H21" s="90">
        <f t="shared" si="1"/>
        <v>5.6245339009960843E-3</v>
      </c>
      <c r="I21" s="91">
        <f t="shared" si="2"/>
        <v>-46523.774880622506</v>
      </c>
      <c r="J21" s="91">
        <f>C21*(1+'Control Panel'!$C$44)</f>
        <v>11457878.8538475</v>
      </c>
      <c r="K21" s="91">
        <f>D21*(1+'Control Panel'!$C$44)</f>
        <v>11457878.8538475</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112097.2083692375</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64447.569351651429</v>
      </c>
      <c r="N21" s="92">
        <f t="shared" si="3"/>
        <v>-47649.639017586072</v>
      </c>
      <c r="O21" s="92">
        <f>J21*(1+'Control Panel'!$C$44)</f>
        <v>12259930.373616826</v>
      </c>
      <c r="P21" s="92">
        <f>K21*(1+'Control Panel'!$C$44)</f>
        <v>12259930.373616826</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117751.70039108413</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68961.310750087432</v>
      </c>
      <c r="S21" s="92">
        <f t="shared" si="4"/>
        <v>-48790.389640996698</v>
      </c>
      <c r="T21" s="92">
        <f>O21*(1+'Control Panel'!$C$44)</f>
        <v>13118125.499770004</v>
      </c>
      <c r="U21" s="92">
        <f>P21*(1+'Control Panel'!$C$44)</f>
        <v>13118125.499770004</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123736.23747754004</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73791.086392728568</v>
      </c>
      <c r="X21" s="92">
        <f t="shared" si="5"/>
        <v>-49945.15108481147</v>
      </c>
      <c r="Y21" s="91">
        <f>T21*(1+'Control Panel'!$C$44)</f>
        <v>14036394.284753906</v>
      </c>
      <c r="Z21" s="91">
        <f>U21*(1+'Control Panel'!$C$44)</f>
        <v>14036394.284753906</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130071.94970182025</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78959.020847058637</v>
      </c>
      <c r="AC21" s="93">
        <f t="shared" si="6"/>
        <v>-51112.928854761616</v>
      </c>
      <c r="AD21" s="93">
        <f>Y21*(1+'Control Panel'!$C$44)</f>
        <v>15018941.884686681</v>
      </c>
      <c r="AE21" s="91">
        <f>Z21*(1+'Control Panel'!$C$44)</f>
        <v>15018941.884686681</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136781.38704982563</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84488.787465396977</v>
      </c>
      <c r="AH21" s="91">
        <f t="shared" si="7"/>
        <v>-52292.599584428652</v>
      </c>
      <c r="AI21" s="92">
        <f t="shared" si="8"/>
        <v>620438.48298950749</v>
      </c>
      <c r="AJ21" s="92">
        <f t="shared" si="8"/>
        <v>370647.774806923</v>
      </c>
      <c r="AK21" s="92">
        <f t="shared" si="9"/>
        <v>-249790.70818258449</v>
      </c>
    </row>
    <row r="22" spans="1:37" s="94" customFormat="1" ht="14" x14ac:dyDescent="0.3">
      <c r="A22" s="86" t="str">
        <f>'ESTIMATED Earned Revenue'!A23</f>
        <v>Youngstown, OH</v>
      </c>
      <c r="B22" s="86"/>
      <c r="C22" s="95">
        <f>'ESTIMATED Earned Revenue'!$I23*1.07925</f>
        <v>11233783.74</v>
      </c>
      <c r="D22" s="95">
        <f>'ESTIMATED Earned Revenue'!$L23*1.07925</f>
        <v>11233783.74</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63187.669839200003</v>
      </c>
      <c r="G22" s="89">
        <f t="shared" si="0"/>
        <v>9.7367361907217918E-3</v>
      </c>
      <c r="H22" s="90">
        <f t="shared" si="1"/>
        <v>5.6247895901902064E-3</v>
      </c>
      <c r="I22" s="91">
        <f t="shared" si="2"/>
        <v>-46192.718860800007</v>
      </c>
      <c r="J22" s="91">
        <f>C22*(1+'Control Panel'!$C$44)</f>
        <v>12020148.6018</v>
      </c>
      <c r="K22" s="91">
        <f>D22*(1+'Control Panel'!$C$44)</f>
        <v>12020148.6018</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114908.557109</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67613.148032624013</v>
      </c>
      <c r="N22" s="92">
        <f t="shared" si="3"/>
        <v>-47295.409076375989</v>
      </c>
      <c r="O22" s="92">
        <f>J22*(1+'Control Panel'!$C$44)</f>
        <v>12861559.003926001</v>
      </c>
      <c r="P22" s="92">
        <f>K22*(1+'Control Panel'!$C$44)</f>
        <v>12861559.003926001</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120759.84354263001</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72348.479938728095</v>
      </c>
      <c r="S22" s="92">
        <f t="shared" si="4"/>
        <v>-48411.363603901918</v>
      </c>
      <c r="T22" s="92">
        <f>O22*(1+'Control Panel'!$C$44)</f>
        <v>13761868.134200823</v>
      </c>
      <c r="U22" s="92">
        <f>P22*(1+'Control Panel'!$C$44)</f>
        <v>13761868.134200823</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126954.95064969412</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77415.357424574075</v>
      </c>
      <c r="X22" s="92">
        <f t="shared" si="5"/>
        <v>-49539.593225120043</v>
      </c>
      <c r="Y22" s="91">
        <f>T22*(1+'Control Panel'!$C$44)</f>
        <v>14725198.903594881</v>
      </c>
      <c r="Z22" s="91">
        <f>U22*(1+'Control Panel'!$C$44)</f>
        <v>14725198.903594881</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133515.97279602513</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82836.990851133334</v>
      </c>
      <c r="AC22" s="93">
        <f t="shared" si="6"/>
        <v>-50678.981944891799</v>
      </c>
      <c r="AD22" s="93">
        <f>Y22*(1+'Control Panel'!$C$44)</f>
        <v>15755962.826846523</v>
      </c>
      <c r="AE22" s="91">
        <f>Z22*(1+'Control Panel'!$C$44)</f>
        <v>15755962.826846523</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140466.49176062486</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88638.215369756887</v>
      </c>
      <c r="AH22" s="91">
        <f t="shared" si="7"/>
        <v>-51828.276390867977</v>
      </c>
      <c r="AI22" s="92">
        <f t="shared" si="8"/>
        <v>636605.81585797411</v>
      </c>
      <c r="AJ22" s="92">
        <f t="shared" si="8"/>
        <v>388852.19161681645</v>
      </c>
      <c r="AK22" s="92">
        <f t="shared" si="9"/>
        <v>-247753.62424115767</v>
      </c>
    </row>
    <row r="23" spans="1:37" s="94" customFormat="1" ht="14" x14ac:dyDescent="0.3">
      <c r="A23" s="86" t="str">
        <f>'ESTIMATED Earned Revenue'!A24</f>
        <v>Montgomery, AL</v>
      </c>
      <c r="B23" s="86"/>
      <c r="C23" s="95">
        <f>'ESTIMATED Earned Revenue'!$I24*1.07925</f>
        <v>11633752.430145001</v>
      </c>
      <c r="D23" s="95">
        <f>'ESTIMATED Earned Revenue'!$L24*1.07925</f>
        <v>11633752.430145001</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65439.493564716358</v>
      </c>
      <c r="G23" s="89">
        <f t="shared" si="0"/>
        <v>9.5738870858314094E-3</v>
      </c>
      <c r="H23" s="90">
        <f t="shared" si="1"/>
        <v>5.6249687242055854E-3</v>
      </c>
      <c r="I23" s="91">
        <f t="shared" si="2"/>
        <v>-45940.738586008643</v>
      </c>
      <c r="J23" s="91">
        <f>C23*(1+'Control Panel'!$C$44)</f>
        <v>12448115.100255152</v>
      </c>
      <c r="K23" s="91">
        <f>D23*(1+'Control Panel'!$C$44)</f>
        <v>12448115.100255152</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117048.38960127576</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70022.599418926518</v>
      </c>
      <c r="N23" s="92">
        <f t="shared" si="3"/>
        <v>-47025.790182349243</v>
      </c>
      <c r="O23" s="92">
        <f>J23*(1+'Control Panel'!$C$44)</f>
        <v>13319483.157273013</v>
      </c>
      <c r="P23" s="92">
        <f>K23*(1+'Control Panel'!$C$44)</f>
        <v>13319483.157273013</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123049.46430936507</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74926.592922071766</v>
      </c>
      <c r="S23" s="92">
        <f t="shared" si="4"/>
        <v>-48122.8713872933</v>
      </c>
      <c r="T23" s="92">
        <f>O23*(1+'Control Panel'!$C$44)</f>
        <v>14251846.978282126</v>
      </c>
      <c r="U23" s="92">
        <f>P23*(1+'Control Panel'!$C$44)</f>
        <v>14251846.978282126</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129404.84487010064</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80173.93831675181</v>
      </c>
      <c r="X23" s="92">
        <f t="shared" si="5"/>
        <v>-49230.906553348832</v>
      </c>
      <c r="Y23" s="91">
        <f>T23*(1+'Control Panel'!$C$44)</f>
        <v>15249476.266761875</v>
      </c>
      <c r="Z23" s="91">
        <f>U23*(1+'Control Panel'!$C$44)</f>
        <v>15249476.266761875</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136137.3596118601</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85788.6724057635</v>
      </c>
      <c r="AC23" s="93">
        <f t="shared" si="6"/>
        <v>-50348.687206096598</v>
      </c>
      <c r="AD23" s="93">
        <f>Y23*(1+'Control Panel'!$C$44)</f>
        <v>16316939.605435207</v>
      </c>
      <c r="AE23" s="91">
        <f>Z23*(1+'Control Panel'!$C$44)</f>
        <v>16316939.605435207</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143271.37565356828</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91796.514633211176</v>
      </c>
      <c r="AH23" s="91">
        <f t="shared" si="7"/>
        <v>-51474.861020357101</v>
      </c>
      <c r="AI23" s="92">
        <f t="shared" si="8"/>
        <v>648911.43404616986</v>
      </c>
      <c r="AJ23" s="92">
        <f t="shared" si="8"/>
        <v>402708.31769672479</v>
      </c>
      <c r="AK23" s="92">
        <f t="shared" si="9"/>
        <v>-246203.11634944507</v>
      </c>
    </row>
    <row r="24" spans="1:37" s="94" customFormat="1" ht="14" x14ac:dyDescent="0.3">
      <c r="A24" s="86" t="str">
        <f>'ESTIMATED Earned Revenue'!A25</f>
        <v>Shreveport, LA</v>
      </c>
      <c r="B24" s="86"/>
      <c r="C24" s="95">
        <f>'ESTIMATED Earned Revenue'!$I25*1.07925</f>
        <v>11818058.39175</v>
      </c>
      <c r="D24" s="95">
        <f>'ESTIMATED Earned Revenue'!$L25*1.07925</f>
        <v>11818058.39175</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66477.136128552505</v>
      </c>
      <c r="G24" s="89">
        <f t="shared" si="0"/>
        <v>9.502556023682036E-3</v>
      </c>
      <c r="H24" s="90">
        <f t="shared" si="1"/>
        <v>5.6250471883739503E-3</v>
      </c>
      <c r="I24" s="91">
        <f t="shared" si="2"/>
        <v>-45824.625830197503</v>
      </c>
      <c r="J24" s="91">
        <f>C24*(1+'Control Panel'!$C$44)</f>
        <v>12645322.479172502</v>
      </c>
      <c r="K24" s="91">
        <f>D24*(1+'Control Panel'!$C$44)</f>
        <v>12645322.479172502</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118034.42649586251</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71132.876962231181</v>
      </c>
      <c r="N24" s="92">
        <f t="shared" si="3"/>
        <v>-46901.549533631332</v>
      </c>
      <c r="O24" s="92">
        <f>J24*(1+'Control Panel'!$C$44)</f>
        <v>13530495.052714577</v>
      </c>
      <c r="P24" s="92">
        <f>K24*(1+'Control Panel'!$C$44)</f>
        <v>13530495.052714577</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124104.52378657289</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76114.58989340777</v>
      </c>
      <c r="S24" s="92">
        <f t="shared" si="4"/>
        <v>-47989.933893165115</v>
      </c>
      <c r="T24" s="92">
        <f>O24*(1+'Control Panel'!$C$44)</f>
        <v>14477629.706404598</v>
      </c>
      <c r="U24" s="92">
        <f>P24*(1+'Control Panel'!$C$44)</f>
        <v>14477629.706404598</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130533.758510713</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81445.095076081328</v>
      </c>
      <c r="X24" s="92">
        <f t="shared" si="5"/>
        <v>-49088.663434631671</v>
      </c>
      <c r="Y24" s="91">
        <f>T24*(1+'Control Panel'!$C$44)</f>
        <v>15491063.785852922</v>
      </c>
      <c r="Z24" s="91">
        <f>U24*(1+'Control Panel'!$C$44)</f>
        <v>15491063.785852922</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137345.29720731534</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87148.810138246103</v>
      </c>
      <c r="AC24" s="93">
        <f t="shared" si="6"/>
        <v>-50196.487069069233</v>
      </c>
      <c r="AD24" s="93">
        <f>Y24*(1+'Control Panel'!$C$44)</f>
        <v>16575438.250862628</v>
      </c>
      <c r="AE24" s="91">
        <f>Z24*(1+'Control Panel'!$C$44)</f>
        <v>16575438.250862628</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144563.86888070538</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93251.862006967567</v>
      </c>
      <c r="AH24" s="91">
        <f t="shared" si="7"/>
        <v>-51312.006873737817</v>
      </c>
      <c r="AI24" s="92">
        <f t="shared" si="8"/>
        <v>654581.87488116906</v>
      </c>
      <c r="AJ24" s="92">
        <f t="shared" si="8"/>
        <v>409093.23407693394</v>
      </c>
      <c r="AK24" s="92">
        <f t="shared" si="9"/>
        <v>-245488.64080423512</v>
      </c>
    </row>
    <row r="25" spans="1:37" s="94" customFormat="1" ht="14" x14ac:dyDescent="0.3">
      <c r="A25" s="86" t="str">
        <f>'ESTIMATED Earned Revenue'!A26</f>
        <v>Lubbock, TX</v>
      </c>
      <c r="B25" s="86"/>
      <c r="C25" s="95">
        <f>'ESTIMATED Earned Revenue'!$I26*1.07925</f>
        <v>12065215.988054998</v>
      </c>
      <c r="D25" s="95">
        <f>'ESTIMATED Earned Revenue'!$L26*1.07925</f>
        <v>12065215.988054998</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67868.633395749639</v>
      </c>
      <c r="G25" s="89">
        <f t="shared" si="0"/>
        <v>9.4103205489799186E-3</v>
      </c>
      <c r="H25" s="90">
        <f t="shared" si="1"/>
        <v>5.6251486473961219E-3</v>
      </c>
      <c r="I25" s="91">
        <f t="shared" si="2"/>
        <v>-45668.91654452536</v>
      </c>
      <c r="J25" s="91">
        <f>C25*(1+'Control Panel'!$C$44)</f>
        <v>12909781.107218849</v>
      </c>
      <c r="K25" s="91">
        <f>D25*(1+'Control Panel'!$C$44)</f>
        <v>12909781.107218849</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119356.71963609425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72621.779038132125</v>
      </c>
      <c r="N25" s="92">
        <f t="shared" si="3"/>
        <v>-46734.940597962122</v>
      </c>
      <c r="O25" s="92">
        <f>J25*(1+'Control Panel'!$C$44)</f>
        <v>13813465.784724168</v>
      </c>
      <c r="P25" s="92">
        <f>K25*(1+'Control Panel'!$C$44)</f>
        <v>13813465.784724168</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125519.37744662084</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77707.715114621766</v>
      </c>
      <c r="S25" s="92">
        <f t="shared" si="4"/>
        <v>-47811.662331999076</v>
      </c>
      <c r="T25" s="92">
        <f>O25*(1+'Control Panel'!$C$44)</f>
        <v>14780408.389654862</v>
      </c>
      <c r="U25" s="92">
        <f>P25*(1+'Control Panel'!$C$44)</f>
        <v>14780408.389654862</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132047.65192696432</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83149.739062780311</v>
      </c>
      <c r="X25" s="92">
        <f t="shared" si="5"/>
        <v>-48897.912864184007</v>
      </c>
      <c r="Y25" s="91">
        <f>T25*(1+'Control Panel'!$C$44)</f>
        <v>15815036.976930702</v>
      </c>
      <c r="Z25" s="91">
        <f>U25*(1+'Control Panel'!$C$44)</f>
        <v>15815036.976930702</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138965.16316270424</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88972.77920401399</v>
      </c>
      <c r="AC25" s="93">
        <f t="shared" si="6"/>
        <v>-49992.383958690247</v>
      </c>
      <c r="AD25" s="93">
        <f>Y25*(1+'Control Panel'!$C$44)</f>
        <v>16922089.565315854</v>
      </c>
      <c r="AE25" s="91">
        <f>Z25*(1+'Control Panel'!$C$44)</f>
        <v>16922089.565315854</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146297.12545297149</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95203.508907339216</v>
      </c>
      <c r="AH25" s="91">
        <f t="shared" si="7"/>
        <v>-51093.616545632278</v>
      </c>
      <c r="AI25" s="92">
        <f t="shared" si="8"/>
        <v>662186.03762535518</v>
      </c>
      <c r="AJ25" s="92">
        <f t="shared" si="8"/>
        <v>417655.52132688742</v>
      </c>
      <c r="AK25" s="92">
        <f t="shared" si="9"/>
        <v>-244530.51629846776</v>
      </c>
    </row>
    <row r="26" spans="1:37" s="94" customFormat="1" ht="14" x14ac:dyDescent="0.3">
      <c r="A26" s="86" t="str">
        <f>'ESTIMATED Earned Revenue'!A27</f>
        <v>Beaumont, TX</v>
      </c>
      <c r="B26" s="86"/>
      <c r="C26" s="95">
        <f>'ESTIMATED Earned Revenue'!$I27*1.07925</f>
        <v>12401886.298755001</v>
      </c>
      <c r="D26" s="95">
        <f>'ESTIMATED Earned Revenue'!$L27*1.07925</f>
        <v>12401886.298755001</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69764.08724499066</v>
      </c>
      <c r="G26" s="89">
        <f t="shared" si="0"/>
        <v>9.2905948916288464E-3</v>
      </c>
      <c r="H26" s="90">
        <f t="shared" si="1"/>
        <v>5.6252803456192085E-3</v>
      </c>
      <c r="I26" s="91">
        <f t="shared" si="2"/>
        <v>-45456.814248784343</v>
      </c>
      <c r="J26" s="91">
        <f>C26*(1+'Control Panel'!$C$44)</f>
        <v>13270018.339667853</v>
      </c>
      <c r="K26" s="91">
        <f>D26*(1+'Control Panel'!$C$44)</f>
        <v>13270018.339667853</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121157.90579833927</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74649.914656820009</v>
      </c>
      <c r="N26" s="92">
        <f t="shared" si="3"/>
        <v>-46507.991141519262</v>
      </c>
      <c r="O26" s="92">
        <f>J26*(1+'Control Panel'!$C$44)</f>
        <v>14198919.623444604</v>
      </c>
      <c r="P26" s="92">
        <f>K26*(1+'Control Panel'!$C$44)</f>
        <v>14198919.623444604</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127446.64664022303</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79877.820226617812</v>
      </c>
      <c r="S26" s="92">
        <f t="shared" si="4"/>
        <v>-47568.826413605217</v>
      </c>
      <c r="T26" s="92">
        <f>O26*(1+'Control Panel'!$C$44)</f>
        <v>15192843.997085728</v>
      </c>
      <c r="U26" s="92">
        <f>P26*(1+'Control Panel'!$C$44)</f>
        <v>15192843.997085728</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134109.82996411866</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85471.751532616094</v>
      </c>
      <c r="X26" s="92">
        <f t="shared" si="5"/>
        <v>-48638.078431502567</v>
      </c>
      <c r="Y26" s="91">
        <f>T26*(1+'Control Panel'!$C$44)</f>
        <v>16256343.076881729</v>
      </c>
      <c r="Z26" s="91">
        <f>U26*(1+'Control Panel'!$C$44)</f>
        <v>16256343.076881729</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141171.69366245938</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91457.332546738282</v>
      </c>
      <c r="AC26" s="93">
        <f t="shared" si="6"/>
        <v>-49714.361115721098</v>
      </c>
      <c r="AD26" s="93">
        <f>Y26*(1+'Control Panel'!$C$44)</f>
        <v>17394287.092263453</v>
      </c>
      <c r="AE26" s="91">
        <f>Z26*(1+'Control Panel'!$C$44)</f>
        <v>17394287.092263453</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148658.1130877095</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97861.9809840542</v>
      </c>
      <c r="AH26" s="91">
        <f t="shared" si="7"/>
        <v>-50796.132103655298</v>
      </c>
      <c r="AI26" s="92">
        <f t="shared" si="8"/>
        <v>672544.18915284984</v>
      </c>
      <c r="AJ26" s="92">
        <f t="shared" si="8"/>
        <v>429318.79994684638</v>
      </c>
      <c r="AK26" s="92">
        <f t="shared" si="9"/>
        <v>-243225.38920600346</v>
      </c>
    </row>
    <row r="27" spans="1:37" s="94" customFormat="1" ht="14" x14ac:dyDescent="0.3">
      <c r="A27" s="86" t="str">
        <f>'ESTIMATED Earned Revenue'!A28</f>
        <v>Chillicothe, OH</v>
      </c>
      <c r="B27" s="86"/>
      <c r="C27" s="95">
        <f>'ESTIMATED Earned Revenue'!$I28*1.07925</f>
        <v>12559112.45325</v>
      </c>
      <c r="D27" s="95">
        <f>'ESTIMATED Earned Revenue'!$L28*1.07925</f>
        <v>12559112.45325</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70649.2704947975</v>
      </c>
      <c r="G27" s="89">
        <f t="shared" si="0"/>
        <v>9.2368814036878962E-3</v>
      </c>
      <c r="H27" s="90">
        <f t="shared" si="1"/>
        <v>5.6253394304559435E-3</v>
      </c>
      <c r="I27" s="91">
        <f t="shared" si="2"/>
        <v>-45357.761771452497</v>
      </c>
      <c r="J27" s="91">
        <f>C27*(1+'Control Panel'!$C$44)</f>
        <v>13438250.3249775</v>
      </c>
      <c r="K27" s="91">
        <f>D27*(1+'Control Panel'!$C$44)</f>
        <v>13438250.3249775</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121999.06572488751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75597.060734113329</v>
      </c>
      <c r="N27" s="92">
        <f t="shared" si="3"/>
        <v>-46402.004990774178</v>
      </c>
      <c r="O27" s="92">
        <f>J27*(1+'Control Panel'!$C$44)</f>
        <v>14378927.847725926</v>
      </c>
      <c r="P27" s="92">
        <f>K27*(1+'Control Panel'!$C$44)</f>
        <v>14378927.847725926</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128346.68776162964</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80891.266529321656</v>
      </c>
      <c r="S27" s="92">
        <f t="shared" si="4"/>
        <v>-47455.421232307985</v>
      </c>
      <c r="T27" s="92">
        <f>O27*(1+'Control Panel'!$C$44)</f>
        <v>15385452.797066743</v>
      </c>
      <c r="U27" s="92">
        <f>P27*(1+'Control Panel'!$C$44)</f>
        <v>15385452.797066743</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135072.87396402372</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86556.139076509193</v>
      </c>
      <c r="X27" s="92">
        <f t="shared" si="5"/>
        <v>-48516.734887514525</v>
      </c>
      <c r="Y27" s="91">
        <f>T27*(1+'Control Panel'!$C$44)</f>
        <v>16462434.492861416</v>
      </c>
      <c r="Z27" s="91">
        <f>U27*(1+'Control Panel'!$C$44)</f>
        <v>16462434.492861416</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142202.1507423578</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92617.627218703914</v>
      </c>
      <c r="AC27" s="93">
        <f t="shared" si="6"/>
        <v>-49584.523523653887</v>
      </c>
      <c r="AD27" s="93">
        <f>Y27*(1+'Control Panel'!$C$44)</f>
        <v>17614804.907361716</v>
      </c>
      <c r="AE27" s="91">
        <f>Z27*(1+'Control Panel'!$C$44)</f>
        <v>17614804.907361716</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149760.70216320083</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99103.496283057422</v>
      </c>
      <c r="AH27" s="91">
        <f t="shared" si="7"/>
        <v>-50657.205880143403</v>
      </c>
      <c r="AI27" s="92">
        <f t="shared" si="8"/>
        <v>677381.48035609955</v>
      </c>
      <c r="AJ27" s="92">
        <f t="shared" si="8"/>
        <v>434765.58984170557</v>
      </c>
      <c r="AK27" s="92">
        <f t="shared" si="9"/>
        <v>-242615.89051439398</v>
      </c>
    </row>
    <row r="28" spans="1:37" s="94" customFormat="1" ht="14" x14ac:dyDescent="0.3">
      <c r="A28" s="86" t="str">
        <f>'ESTIMATED Earned Revenue'!A29</f>
        <v>Buffalo, NY</v>
      </c>
      <c r="B28" s="86"/>
      <c r="C28" s="95">
        <f>'ESTIMATED Earned Revenue'!$I29*1.07925</f>
        <v>12670492.426840911</v>
      </c>
      <c r="D28" s="95">
        <f>'ESTIMATED Earned Revenue'!$L29*1.07925</f>
        <v>11866052.933590909</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66747.345399116821</v>
      </c>
      <c r="G28" s="89">
        <f t="shared" si="0"/>
        <v>9.1996370943940517E-3</v>
      </c>
      <c r="H28" s="90">
        <f t="shared" si="1"/>
        <v>5.6250672209767153E-3</v>
      </c>
      <c r="I28" s="91">
        <f t="shared" si="2"/>
        <v>-49816.586735087738</v>
      </c>
      <c r="J28" s="91">
        <f>C28*(1+'Control Panel'!$C$44)</f>
        <v>13557426.896719776</v>
      </c>
      <c r="K28" s="91">
        <f>D28*(1+'Control Panel'!$C$44)</f>
        <v>12696676.638942273</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122594.94858359889</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71422.000881735003</v>
      </c>
      <c r="N28" s="92">
        <f t="shared" si="3"/>
        <v>-51172.947701863886</v>
      </c>
      <c r="O28" s="92">
        <f>J28*(1+'Control Panel'!$C$44)</f>
        <v>14506446.779490162</v>
      </c>
      <c r="P28" s="92">
        <f>K28*(1+'Control Panel'!$C$44)</f>
        <v>13585444.003668234</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128984.28242045082</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76423.952487276852</v>
      </c>
      <c r="S28" s="92">
        <f t="shared" si="4"/>
        <v>-52560.329933173969</v>
      </c>
      <c r="T28" s="92">
        <f>O28*(1+'Control Panel'!$C$44)</f>
        <v>15521898.054054474</v>
      </c>
      <c r="U28" s="92">
        <f>P28*(1+'Control Panel'!$C$44)</f>
        <v>14536425.083925011</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135755.10024896238</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81776.113051521243</v>
      </c>
      <c r="X28" s="92">
        <f t="shared" si="5"/>
        <v>-53978.987197441136</v>
      </c>
      <c r="Y28" s="91">
        <f>T28*(1+'Control Panel'!$C$44)</f>
        <v>16608430.917838288</v>
      </c>
      <c r="Z28" s="91">
        <f>U28*(1+'Control Panel'!$C$44)</f>
        <v>15553974.839799762</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142932.13286724215</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87502.999371966813</v>
      </c>
      <c r="AC28" s="93">
        <f t="shared" si="6"/>
        <v>-55429.133495275339</v>
      </c>
      <c r="AD28" s="93">
        <f>Y28*(1+'Control Panel'!$C$44)</f>
        <v>17771021.082086969</v>
      </c>
      <c r="AE28" s="91">
        <f>Z28*(1+'Control Panel'!$C$44)</f>
        <v>16642753.078585746</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150541.78303682708</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93630.844487048715</v>
      </c>
      <c r="AH28" s="91">
        <f t="shared" si="7"/>
        <v>-56910.938549778366</v>
      </c>
      <c r="AI28" s="92">
        <f t="shared" si="8"/>
        <v>680808.24715708126</v>
      </c>
      <c r="AJ28" s="92">
        <f t="shared" si="8"/>
        <v>410755.91027954861</v>
      </c>
      <c r="AK28" s="92">
        <f t="shared" si="9"/>
        <v>-270052.33687753265</v>
      </c>
    </row>
    <row r="29" spans="1:37" s="94" customFormat="1" ht="14" x14ac:dyDescent="0.3">
      <c r="A29" s="86" t="str">
        <f>'ESTIMATED Earned Revenue'!A30</f>
        <v>Sandusky, OH</v>
      </c>
      <c r="B29" s="86"/>
      <c r="C29" s="95">
        <f>'ESTIMATED Earned Revenue'!$I30*1.07925</f>
        <v>12670955.13075</v>
      </c>
      <c r="D29" s="95">
        <f>'ESTIMATED Earned Revenue'!$L30*1.07925</f>
        <v>9028260.8175000008</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50779.45296802876</v>
      </c>
      <c r="G29" s="89">
        <f t="shared" si="0"/>
        <v>9.1994837366968403E-3</v>
      </c>
      <c r="H29" s="90">
        <f t="shared" si="1"/>
        <v>5.6245000000000002E-3</v>
      </c>
      <c r="I29" s="91">
        <f t="shared" si="2"/>
        <v>-65786.792685721244</v>
      </c>
      <c r="J29" s="91">
        <f>C29*(1+'Control Panel'!$C$44)</f>
        <v>13557921.989902502</v>
      </c>
      <c r="K29" s="91">
        <f>D29*(1+'Control Panel'!$C$44)</f>
        <v>9660239.0747250021</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122597.42404951251</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54334.014675790779</v>
      </c>
      <c r="N29" s="92">
        <f t="shared" si="3"/>
        <v>-68263.409373721734</v>
      </c>
      <c r="O29" s="92">
        <f>J29*(1+'Control Panel'!$C$44)</f>
        <v>14506976.529195677</v>
      </c>
      <c r="P29" s="92">
        <f>K29*(1+'Control Panel'!$C$44)</f>
        <v>10336455.809955753</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128986.93116897839</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58137.395703096139</v>
      </c>
      <c r="S29" s="92">
        <f t="shared" si="4"/>
        <v>-70849.535465882247</v>
      </c>
      <c r="T29" s="92">
        <f>O29*(1+'Control Panel'!$C$44)</f>
        <v>15522464.886239376</v>
      </c>
      <c r="U29" s="92">
        <f>P29*(1+'Control Panel'!$C$44)</f>
        <v>11060007.716652656</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135757.93440988689</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62207.013402312863</v>
      </c>
      <c r="X29" s="92">
        <f t="shared" si="5"/>
        <v>-73550.921007574027</v>
      </c>
      <c r="Y29" s="91">
        <f>T29*(1+'Control Panel'!$C$44)</f>
        <v>16609037.428276133</v>
      </c>
      <c r="Z29" s="91">
        <f>U29*(1+'Control Panel'!$C$44)</f>
        <v>11834208.256818343</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142935.16541943137</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66561.50434047477</v>
      </c>
      <c r="AC29" s="93">
        <f t="shared" si="6"/>
        <v>-76373.661078956604</v>
      </c>
      <c r="AD29" s="93">
        <f>Y29*(1+'Control Panel'!$C$44)</f>
        <v>17771670.048255462</v>
      </c>
      <c r="AE29" s="91">
        <f>Z29*(1+'Control Panel'!$C$44)</f>
        <v>12662602.834795628</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150545.02786766956</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71222.598614510352</v>
      </c>
      <c r="AH29" s="91">
        <f t="shared" si="7"/>
        <v>-79322.429253159207</v>
      </c>
      <c r="AI29" s="92">
        <f t="shared" si="8"/>
        <v>680822.48291547876</v>
      </c>
      <c r="AJ29" s="92">
        <f t="shared" si="8"/>
        <v>312462.52673618495</v>
      </c>
      <c r="AK29" s="92">
        <f t="shared" si="9"/>
        <v>-368359.9561792938</v>
      </c>
    </row>
    <row r="30" spans="1:37" s="94" customFormat="1" ht="14" x14ac:dyDescent="0.3">
      <c r="A30" s="86" t="str">
        <f>'ESTIMATED Earned Revenue'!A31</f>
        <v>Lafayette, LA</v>
      </c>
      <c r="B30" s="86"/>
      <c r="C30" s="95">
        <f>'ESTIMATED Earned Revenue'!$I31*1.07925</f>
        <v>12858591.4959675</v>
      </c>
      <c r="D30" s="95">
        <f>'ESTIMATED Earned Revenue'!$L31*1.07925</f>
        <v>12858591.4959675</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72335.337505297022</v>
      </c>
      <c r="G30" s="89">
        <f t="shared" si="0"/>
        <v>9.138203629587836E-3</v>
      </c>
      <c r="H30" s="90">
        <f t="shared" si="1"/>
        <v>5.6254479760074532E-3</v>
      </c>
      <c r="I30" s="91">
        <f t="shared" si="2"/>
        <v>-45169.089974540475</v>
      </c>
      <c r="J30" s="91">
        <f>C30*(1+'Control Panel'!$C$44)</f>
        <v>13758692.900685227</v>
      </c>
      <c r="K30" s="91">
        <f>D30*(1+'Control Panel'!$C$44)</f>
        <v>13758692.900685227</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123601.27860342614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77401.152435347831</v>
      </c>
      <c r="N30" s="92">
        <f t="shared" si="3"/>
        <v>-46200.126168078306</v>
      </c>
      <c r="O30" s="92">
        <f>J30*(1+'Control Panel'!$C$44)</f>
        <v>14721801.403733194</v>
      </c>
      <c r="P30" s="92">
        <f>K30*(1+'Control Panel'!$C$44)</f>
        <v>14721801.403733194</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130061.05554166598</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82821.644649642578</v>
      </c>
      <c r="S30" s="92">
        <f t="shared" si="4"/>
        <v>-47239.410892023399</v>
      </c>
      <c r="T30" s="92">
        <f>O30*(1+'Control Panel'!$C$44)</f>
        <v>15752327.501994519</v>
      </c>
      <c r="U30" s="92">
        <f>P30*(1+'Control Panel'!$C$44)</f>
        <v>15752327.501994519</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136907.2474886626</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88621.643665252574</v>
      </c>
      <c r="X30" s="92">
        <f t="shared" si="5"/>
        <v>-48285.603823410027</v>
      </c>
      <c r="Y30" s="91">
        <f>T30*(1+'Control Panel'!$C$44)</f>
        <v>16854990.427134138</v>
      </c>
      <c r="Z30" s="91">
        <f>U30*(1+'Control Panel'!$C$44)</f>
        <v>16854990.427134138</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144164.93041372142</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94827.717128659337</v>
      </c>
      <c r="AC30" s="93">
        <f t="shared" si="6"/>
        <v>-49337.213285062084</v>
      </c>
      <c r="AD30" s="93">
        <f>Y30*(1+'Control Panel'!$C$44)</f>
        <v>18034839.757033527</v>
      </c>
      <c r="AE30" s="91">
        <f>Z30*(1+'Control Panel'!$C$44)</f>
        <v>18034839.757033527</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151860.87641155988</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101468.29248670972</v>
      </c>
      <c r="AH30" s="91">
        <f t="shared" si="7"/>
        <v>-50392.583924850158</v>
      </c>
      <c r="AI30" s="92">
        <f t="shared" si="8"/>
        <v>686595.38845903601</v>
      </c>
      <c r="AJ30" s="92">
        <f t="shared" si="8"/>
        <v>445140.45036561205</v>
      </c>
      <c r="AK30" s="92">
        <f t="shared" si="9"/>
        <v>-241454.93809342396</v>
      </c>
    </row>
    <row r="31" spans="1:37" s="94" customFormat="1" ht="14" x14ac:dyDescent="0.3">
      <c r="A31" s="86" t="str">
        <f>'ESTIMATED Earned Revenue'!A32</f>
        <v>Fort Wayne, IN</v>
      </c>
      <c r="B31" s="86"/>
      <c r="C31" s="95">
        <f>'ESTIMATED Earned Revenue'!$I32*1.07925</f>
        <v>13404648.426645</v>
      </c>
      <c r="D31" s="95">
        <f>'ESTIMATED Earned Revenue'!$L32*1.07925</f>
        <v>13404648.426645</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75409.638025011343</v>
      </c>
      <c r="G31" s="89">
        <f t="shared" si="0"/>
        <v>8.9696281697496261E-3</v>
      </c>
      <c r="H31" s="90">
        <f t="shared" si="1"/>
        <v>5.6256334090132752E-3</v>
      </c>
      <c r="I31" s="91">
        <f t="shared" si="2"/>
        <v>-44825.074108213652</v>
      </c>
      <c r="J31" s="91">
        <f>C31*(1+'Control Panel'!$C$44)</f>
        <v>14342973.81651015</v>
      </c>
      <c r="K31" s="91">
        <f>D31*(1+'Control Panel'!$C$44)</f>
        <v>14342973.81651015</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126522.68318255075</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80690.653991442145</v>
      </c>
      <c r="N31" s="92">
        <f t="shared" si="3"/>
        <v>-45832.02919110861</v>
      </c>
      <c r="O31" s="92">
        <f>J31*(1+'Control Panel'!$C$44)</f>
        <v>15346981.983665861</v>
      </c>
      <c r="P31" s="92">
        <f>K31*(1+'Control Panel'!$C$44)</f>
        <v>15346981.983665861</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133186.95844132931</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86341.411314663492</v>
      </c>
      <c r="S31" s="92">
        <f t="shared" si="4"/>
        <v>-46845.547126665813</v>
      </c>
      <c r="T31" s="92">
        <f>O31*(1+'Control Panel'!$C$44)</f>
        <v>16421270.722522473</v>
      </c>
      <c r="U31" s="92">
        <f>P31*(1+'Control Panel'!$C$44)</f>
        <v>16421270.722522473</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140251.96359130237</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92387.79399682497</v>
      </c>
      <c r="X31" s="92">
        <f t="shared" si="5"/>
        <v>-47864.169594477396</v>
      </c>
      <c r="Y31" s="91">
        <f>T31*(1+'Control Panel'!$C$44)</f>
        <v>17570759.673099048</v>
      </c>
      <c r="Z31" s="91">
        <f>U31*(1+'Control Panel'!$C$44)</f>
        <v>17570759.673099048</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147743.77664354595</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98857.49798344179</v>
      </c>
      <c r="AC31" s="93">
        <f t="shared" si="6"/>
        <v>-48886.278660104159</v>
      </c>
      <c r="AD31" s="93">
        <f>Y31*(1+'Control Panel'!$C$44)</f>
        <v>18800712.850215983</v>
      </c>
      <c r="AE31" s="91">
        <f>Z31*(1+'Control Panel'!$C$44)</f>
        <v>18800712.850215983</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155690.24187747214</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105780.15800132694</v>
      </c>
      <c r="AH31" s="91">
        <f t="shared" si="7"/>
        <v>-49910.083876145203</v>
      </c>
      <c r="AI31" s="92">
        <f t="shared" si="8"/>
        <v>703395.6237362005</v>
      </c>
      <c r="AJ31" s="92">
        <f t="shared" si="8"/>
        <v>464057.51528769935</v>
      </c>
      <c r="AK31" s="92">
        <f t="shared" si="9"/>
        <v>-239338.10844850115</v>
      </c>
    </row>
    <row r="32" spans="1:37" s="94" customFormat="1" ht="14" x14ac:dyDescent="0.3">
      <c r="A32" s="86" t="str">
        <f>'ESTIMATED Earned Revenue'!A33</f>
        <v>Kalamazoo, MI</v>
      </c>
      <c r="B32" s="86"/>
      <c r="C32" s="95">
        <f>'ESTIMATED Earned Revenue'!$I33*1.07925</f>
        <v>13675788.68475</v>
      </c>
      <c r="D32" s="95">
        <f>'ESTIMATED Earned Revenue'!$L33*1.07925</f>
        <v>13185579.304500001</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74176.278867335001</v>
      </c>
      <c r="G32" s="89">
        <f t="shared" si="0"/>
        <v>8.8909251397937001E-3</v>
      </c>
      <c r="H32" s="90">
        <f t="shared" si="1"/>
        <v>5.6255608611765718E-3</v>
      </c>
      <c r="I32" s="91">
        <f t="shared" si="2"/>
        <v>-47414.134556414996</v>
      </c>
      <c r="J32" s="91">
        <f>C32*(1+'Control Panel'!$C$44)</f>
        <v>14633093.8926825</v>
      </c>
      <c r="K32" s="91">
        <f>D32*(1+'Control Panel'!$C$44)</f>
        <v>14108569.855815001</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127973.28356341251</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79370.959692728458</v>
      </c>
      <c r="N32" s="92">
        <f t="shared" si="3"/>
        <v>-48602.323870684049</v>
      </c>
      <c r="O32" s="92">
        <f>J32*(1+'Control Panel'!$C$44)</f>
        <v>15657410.465170275</v>
      </c>
      <c r="P32" s="92">
        <f>K32*(1+'Control Panel'!$C$44)</f>
        <v>15096169.745722052</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134739.10084885138</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84929.338415039849</v>
      </c>
      <c r="S32" s="92">
        <f t="shared" si="4"/>
        <v>-49809.762433811527</v>
      </c>
      <c r="T32" s="92">
        <f>O32*(1+'Control Panel'!$C$44)</f>
        <v>16753429.197732195</v>
      </c>
      <c r="U32" s="92">
        <f>P32*(1+'Control Panel'!$C$44)</f>
        <v>16152901.627922596</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141912.755967351</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90876.875994227652</v>
      </c>
      <c r="X32" s="92">
        <f t="shared" si="5"/>
        <v>-51035.879973123345</v>
      </c>
      <c r="Y32" s="91">
        <f>T32*(1+'Control Panel'!$C$44)</f>
        <v>17926169.241573449</v>
      </c>
      <c r="Z32" s="91">
        <f>U32*(1+'Control Panel'!$C$44)</f>
        <v>17283604.74187718</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149520.82448591798</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97240.815720662664</v>
      </c>
      <c r="AC32" s="93">
        <f t="shared" si="6"/>
        <v>-52280.008765255319</v>
      </c>
      <c r="AD32" s="93">
        <f>Y32*(1+'Control Panel'!$C$44)</f>
        <v>19181001.088483591</v>
      </c>
      <c r="AE32" s="91">
        <f>Z32*(1+'Control Panel'!$C$44)</f>
        <v>18493457.073808584</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157591.68306881021</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104050.3079801533</v>
      </c>
      <c r="AH32" s="91">
        <f t="shared" si="7"/>
        <v>-53541.375088656903</v>
      </c>
      <c r="AI32" s="92">
        <f t="shared" si="8"/>
        <v>711737.6479343432</v>
      </c>
      <c r="AJ32" s="92">
        <f t="shared" si="8"/>
        <v>456468.2978028119</v>
      </c>
      <c r="AK32" s="92">
        <f t="shared" si="9"/>
        <v>-255269.3501315313</v>
      </c>
    </row>
    <row r="33" spans="1:37" s="94" customFormat="1" ht="14" x14ac:dyDescent="0.3">
      <c r="A33" s="86" t="str">
        <f>'ESTIMATED Earned Revenue'!A34</f>
        <v>Knoxville, TN</v>
      </c>
      <c r="B33" s="86"/>
      <c r="C33" s="95">
        <f>'ESTIMATED Earned Revenue'!$I34*1.07925</f>
        <v>14033433.528480001</v>
      </c>
      <c r="D33" s="95">
        <f>'ESTIMATED Earned Revenue'!$L34*1.07925</f>
        <v>13817308.319730001</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77732.9132230799</v>
      </c>
      <c r="G33" s="89">
        <f t="shared" si="0"/>
        <v>8.7917641389764351E-3</v>
      </c>
      <c r="H33" s="90">
        <f t="shared" si="1"/>
        <v>5.6257638191429494E-3</v>
      </c>
      <c r="I33" s="91">
        <f t="shared" si="2"/>
        <v>-45645.724419320104</v>
      </c>
      <c r="J33" s="91">
        <f>C33*(1+'Control Panel'!$C$44)</f>
        <v>15015773.875473602</v>
      </c>
      <c r="K33" s="91">
        <f>D33*(1+'Control Panel'!$C$44)</f>
        <v>14784519.902111102</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129886.68347736802</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83176.558453375503</v>
      </c>
      <c r="N33" s="92">
        <f t="shared" si="3"/>
        <v>-46710.125023992514</v>
      </c>
      <c r="O33" s="92">
        <f>J33*(1+'Control Panel'!$C$44)</f>
        <v>16066878.046756756</v>
      </c>
      <c r="P33" s="92">
        <f>K33*(1+'Control Panel'!$C$44)</f>
        <v>15819436.29525888</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136786.43875678378</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89001.329088932194</v>
      </c>
      <c r="S33" s="92">
        <f t="shared" si="4"/>
        <v>-47785.10966785159</v>
      </c>
      <c r="T33" s="92">
        <f>O33*(1+'Control Panel'!$C$44)</f>
        <v>17191559.510029729</v>
      </c>
      <c r="U33" s="92">
        <f>P33*(1+'Control Panel'!$C$44)</f>
        <v>16926796.835927002</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144103.40752883867</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95233.906015292465</v>
      </c>
      <c r="X33" s="92">
        <f t="shared" si="5"/>
        <v>-48869.501513546202</v>
      </c>
      <c r="Y33" s="91">
        <f>T33*(1+'Control Panel'!$C$44)</f>
        <v>18394968.675731812</v>
      </c>
      <c r="Z33" s="91">
        <f>U33*(1+'Control Panel'!$C$44)</f>
        <v>18111672.614441894</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151864.82165670977</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101902.83784320201</v>
      </c>
      <c r="AC33" s="93">
        <f t="shared" si="6"/>
        <v>-49961.983813507759</v>
      </c>
      <c r="AD33" s="93">
        <f>Y33*(1+'Control Panel'!$C$44)</f>
        <v>19682616.483033039</v>
      </c>
      <c r="AE33" s="91">
        <f>Z33*(1+'Control Panel'!$C$44)</f>
        <v>19379489.697452828</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160099.76004155743</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109038.67165127039</v>
      </c>
      <c r="AH33" s="91">
        <f t="shared" si="7"/>
        <v>-51061.088390287041</v>
      </c>
      <c r="AI33" s="92">
        <f t="shared" si="8"/>
        <v>722741.11146125779</v>
      </c>
      <c r="AJ33" s="92">
        <f t="shared" si="8"/>
        <v>478353.30305207253</v>
      </c>
      <c r="AK33" s="92">
        <f t="shared" si="9"/>
        <v>-244387.80840918527</v>
      </c>
    </row>
    <row r="34" spans="1:37" s="94" customFormat="1" ht="14" x14ac:dyDescent="0.3">
      <c r="A34" s="86" t="str">
        <f>'ESTIMATED Earned Revenue'!A35</f>
        <v>Kingsport, TN</v>
      </c>
      <c r="B34" s="86"/>
      <c r="C34" s="95">
        <f>'ESTIMATED Earned Revenue'!$I35*1.07925</f>
        <v>14148387.003802499</v>
      </c>
      <c r="D34" s="95">
        <f>'ESTIMATED Earned Revenue'!$L35*1.07925</f>
        <v>14148387.003802499</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79596.886214408063</v>
      </c>
      <c r="G34" s="89">
        <f t="shared" si="0"/>
        <v>8.760956636661054E-3</v>
      </c>
      <c r="H34" s="90">
        <f t="shared" si="1"/>
        <v>5.6258629476996728E-3</v>
      </c>
      <c r="I34" s="91">
        <f t="shared" si="2"/>
        <v>-44356.518804604435</v>
      </c>
      <c r="J34" s="91">
        <f>C34*(1+'Control Panel'!$C$44)</f>
        <v>15138774.094068674</v>
      </c>
      <c r="K34" s="91">
        <f>D34*(1+'Control Panel'!$C$44)</f>
        <v>15138774.094068674</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130501.68457034338</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85171.009554096643</v>
      </c>
      <c r="N34" s="92">
        <f t="shared" si="3"/>
        <v>-45330.675016246736</v>
      </c>
      <c r="O34" s="92">
        <f>J34*(1+'Control Panel'!$C$44)</f>
        <v>16198488.280653482</v>
      </c>
      <c r="P34" s="92">
        <f>K34*(1+'Control Panel'!$C$44)</f>
        <v>16198488.280653482</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137444.48992626742</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91135.391766703804</v>
      </c>
      <c r="S34" s="92">
        <f t="shared" si="4"/>
        <v>-46309.098159563611</v>
      </c>
      <c r="T34" s="92">
        <f>O34*(1+'Control Panel'!$C$44)</f>
        <v>17332382.460299227</v>
      </c>
      <c r="U34" s="92">
        <f>P34*(1+'Control Panel'!$C$44)</f>
        <v>17332382.460299227</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144807.52228018615</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97517.353080508095</v>
      </c>
      <c r="X34" s="92">
        <f t="shared" si="5"/>
        <v>-47290.169199678057</v>
      </c>
      <c r="Y34" s="91">
        <f>T34*(1+'Control Panel'!$C$44)</f>
        <v>18545649.232520174</v>
      </c>
      <c r="Z34" s="91">
        <f>U34*(1+'Control Panel'!$C$44)</f>
        <v>18545649.232520174</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152618.2244406516</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104346.12620298273</v>
      </c>
      <c r="AC34" s="93">
        <f t="shared" si="6"/>
        <v>-48272.098237668863</v>
      </c>
      <c r="AD34" s="93">
        <f>Y34*(1+'Control Panel'!$C$44)</f>
        <v>19843844.678796589</v>
      </c>
      <c r="AE34" s="91">
        <f>Z34*(1+'Control Panel'!$C$44)</f>
        <v>19843844.678796589</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160905.9010203752</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111652.99019623577</v>
      </c>
      <c r="AH34" s="91">
        <f t="shared" si="7"/>
        <v>-49252.910824139428</v>
      </c>
      <c r="AI34" s="92">
        <f t="shared" si="8"/>
        <v>726277.82223782374</v>
      </c>
      <c r="AJ34" s="92">
        <f t="shared" si="8"/>
        <v>489822.87080052705</v>
      </c>
      <c r="AK34" s="92">
        <f t="shared" si="9"/>
        <v>-236454.9514372967</v>
      </c>
    </row>
    <row r="35" spans="1:37" s="94" customFormat="1" ht="14" x14ac:dyDescent="0.3">
      <c r="A35" s="86" t="str">
        <f>'ESTIMATED Earned Revenue'!A36</f>
        <v>Zanesville, OH</v>
      </c>
      <c r="B35" s="86"/>
      <c r="C35" s="95">
        <f>'ESTIMATED Earned Revenue'!$I36*1.07925</f>
        <v>14449632.519750001</v>
      </c>
      <c r="D35" s="95">
        <f>'ESTIMATED Earned Revenue'!$L36*1.07925</f>
        <v>14106657.662250001</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79361.950021467506</v>
      </c>
      <c r="G35" s="89">
        <f t="shared" si="0"/>
        <v>8.6825483227528227E-3</v>
      </c>
      <c r="H35" s="90">
        <f t="shared" si="1"/>
        <v>5.6258507097569511E-3</v>
      </c>
      <c r="I35" s="91">
        <f t="shared" si="2"/>
        <v>-46097.682577282496</v>
      </c>
      <c r="J35" s="91">
        <f>C35*(1+'Control Panel'!$C$44)</f>
        <v>15461106.796132501</v>
      </c>
      <c r="K35" s="91">
        <f>D35*(1+'Control Panel'!$C$44)</f>
        <v>15094123.698607503</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132113.34808066252</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84919.627827650242</v>
      </c>
      <c r="N35" s="92">
        <f t="shared" si="3"/>
        <v>-47193.720253012274</v>
      </c>
      <c r="O35" s="92">
        <f>J35*(1+'Control Panel'!$C$44)</f>
        <v>16543384.271861777</v>
      </c>
      <c r="P35" s="92">
        <f>K35*(1+'Control Panel'!$C$44)</f>
        <v>16150712.357510028</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139168.96988230888</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90866.413319406158</v>
      </c>
      <c r="S35" s="92">
        <f t="shared" si="4"/>
        <v>-48302.556562902726</v>
      </c>
      <c r="T35" s="92">
        <f>O35*(1+'Control Panel'!$C$44)</f>
        <v>17701421.170892101</v>
      </c>
      <c r="U35" s="92">
        <f>P35*(1+'Control Panel'!$C$44)</f>
        <v>17281262.222535733</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146652.71583315052</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97229.546141899613</v>
      </c>
      <c r="X35" s="92">
        <f t="shared" si="5"/>
        <v>-49423.169691250907</v>
      </c>
      <c r="Y35" s="91">
        <f>T35*(1+'Control Panel'!$C$44)</f>
        <v>18940520.652854551</v>
      </c>
      <c r="Z35" s="91">
        <f>U35*(1+'Control Panel'!$C$44)</f>
        <v>18490950.578113236</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154592.58154232346</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104038.17277867167</v>
      </c>
      <c r="AC35" s="93">
        <f t="shared" si="6"/>
        <v>-50554.408763651794</v>
      </c>
      <c r="AD35" s="93">
        <f>Y35*(1+'Control Panel'!$C$44)</f>
        <v>20266357.098554369</v>
      </c>
      <c r="AE35" s="91">
        <f>Z35*(1+'Control Panel'!$C$44)</f>
        <v>19785317.118581165</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163018.46311916408</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111323.48003222293</v>
      </c>
      <c r="AH35" s="91">
        <f t="shared" si="7"/>
        <v>-51694.983086941153</v>
      </c>
      <c r="AI35" s="92">
        <f t="shared" ref="AI35:AJ66" si="10">L35+Q35+V35+AA35+AF35</f>
        <v>735546.07845760952</v>
      </c>
      <c r="AJ35" s="92">
        <f t="shared" si="10"/>
        <v>488377.24009985058</v>
      </c>
      <c r="AK35" s="92">
        <f t="shared" si="9"/>
        <v>-247168.83835775894</v>
      </c>
    </row>
    <row r="36" spans="1:37" s="94" customFormat="1" ht="14" x14ac:dyDescent="0.3">
      <c r="A36" s="86" t="str">
        <f>'ESTIMATED Earned Revenue'!A37</f>
        <v>Johnstown, PA</v>
      </c>
      <c r="B36" s="86"/>
      <c r="C36" s="95">
        <f>'ESTIMATED Earned Revenue'!$I37*1.07925</f>
        <v>14919681.143055001</v>
      </c>
      <c r="D36" s="95">
        <f>'ESTIMATED Earned Revenue'!$L37*1.07925</f>
        <v>14919681.143055001</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83939.272218399652</v>
      </c>
      <c r="G36" s="89">
        <f t="shared" si="0"/>
        <v>8.5665286335405051E-3</v>
      </c>
      <c r="H36" s="90">
        <f t="shared" si="1"/>
        <v>5.6260768185031054E-3</v>
      </c>
      <c r="I36" s="91">
        <f t="shared" si="2"/>
        <v>-43870.603496875352</v>
      </c>
      <c r="J36" s="91">
        <f>C36*(1+'Control Panel'!$C$44)</f>
        <v>15964058.823068852</v>
      </c>
      <c r="K36" s="91">
        <f>D36*(1+'Control Panel'!$C$44)</f>
        <v>15964058.823068852</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134628.10821534425</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89817.36257836764</v>
      </c>
      <c r="N36" s="92">
        <f t="shared" si="3"/>
        <v>-44810.745636976615</v>
      </c>
      <c r="O36" s="92">
        <f>J36*(1+'Control Panel'!$C$44)</f>
        <v>17081542.940683674</v>
      </c>
      <c r="P36" s="92">
        <f>K36*(1+'Control Panel'!$C$44)</f>
        <v>17081542.940683674</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141859.76322641838</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96106.989502673779</v>
      </c>
      <c r="S36" s="92">
        <f t="shared" si="4"/>
        <v>-45752.773723744598</v>
      </c>
      <c r="T36" s="92">
        <f>O36*(1+'Control Panel'!$C$44)</f>
        <v>18277250.94653153</v>
      </c>
      <c r="U36" s="92">
        <f>P36*(1+'Control Panel'!$C$44)</f>
        <v>18277250.94653153</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149531.86471134768</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102836.96265799596</v>
      </c>
      <c r="X36" s="92">
        <f t="shared" si="5"/>
        <v>-46694.902053351718</v>
      </c>
      <c r="Y36" s="91">
        <f>T36*(1+'Control Panel'!$C$44)</f>
        <v>19556658.512788739</v>
      </c>
      <c r="Z36" s="91">
        <f>U36*(1+'Control Panel'!$C$44)</f>
        <v>19556658.512788739</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157673.27084199441</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110038.10845089474</v>
      </c>
      <c r="AC36" s="93">
        <f t="shared" si="6"/>
        <v>-47635.162391099671</v>
      </c>
      <c r="AD36" s="93">
        <f>Y36*(1+'Control Panel'!$C$44)</f>
        <v>20925624.608683951</v>
      </c>
      <c r="AE36" s="91">
        <f>Z36*(1+'Control Panel'!$C$44)</f>
        <v>20925624.608683951</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166314.80066981199</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117743.41120150161</v>
      </c>
      <c r="AH36" s="91">
        <f t="shared" si="7"/>
        <v>-48571.389468310372</v>
      </c>
      <c r="AI36" s="92">
        <f t="shared" si="10"/>
        <v>750007.80766491673</v>
      </c>
      <c r="AJ36" s="92">
        <f t="shared" si="10"/>
        <v>516542.83439143375</v>
      </c>
      <c r="AK36" s="92">
        <f t="shared" si="9"/>
        <v>-233464.97327348299</v>
      </c>
    </row>
    <row r="37" spans="1:37" s="94" customFormat="1" ht="14" x14ac:dyDescent="0.3">
      <c r="A37" s="86" t="str">
        <f>'ESTIMATED Earned Revenue'!A38</f>
        <v>Sherman, TX</v>
      </c>
      <c r="B37" s="86"/>
      <c r="C37" s="95">
        <f>'ESTIMATED Earned Revenue'!$I38*1.07925</f>
        <v>15006064.539697502</v>
      </c>
      <c r="D37" s="95">
        <f>'ESTIMATED Earned Revenue'!$L38*1.07925</f>
        <v>15006064.539697502</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84425.61074149693</v>
      </c>
      <c r="G37" s="89">
        <f t="shared" si="0"/>
        <v>8.5459976770880033E-3</v>
      </c>
      <c r="H37" s="90">
        <f t="shared" si="1"/>
        <v>5.6260994025552026E-3</v>
      </c>
      <c r="I37" s="91">
        <f t="shared" si="2"/>
        <v>-43816.181956990578</v>
      </c>
      <c r="J37" s="91">
        <f>C37*(1+'Control Panel'!$C$44)</f>
        <v>16056489.057476329</v>
      </c>
      <c r="K37" s="91">
        <f>D37*(1+'Control Panel'!$C$44)</f>
        <v>16056489.057476329</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135090.25938738164</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90337.744798081738</v>
      </c>
      <c r="N37" s="92">
        <f t="shared" si="3"/>
        <v>-44752.514589299899</v>
      </c>
      <c r="O37" s="92">
        <f>J37*(1+'Control Panel'!$C$44)</f>
        <v>17180443.291499674</v>
      </c>
      <c r="P37" s="92">
        <f>K37*(1+'Control Panel'!$C$44)</f>
        <v>17180443.291499674</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142354.26498049838</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96663.798477767865</v>
      </c>
      <c r="S37" s="92">
        <f t="shared" si="4"/>
        <v>-45690.466502730516</v>
      </c>
      <c r="T37" s="92">
        <f>O37*(1+'Control Panel'!$C$44)</f>
        <v>18383074.321904652</v>
      </c>
      <c r="U37" s="92">
        <f>P37*(1+'Control Panel'!$C$44)</f>
        <v>18383074.321904652</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150060.98158821327</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103432.74826134663</v>
      </c>
      <c r="X37" s="92">
        <f t="shared" si="5"/>
        <v>-46628.233326866641</v>
      </c>
      <c r="Y37" s="91">
        <f>T37*(1+'Control Panel'!$C$44)</f>
        <v>19669889.524437979</v>
      </c>
      <c r="Z37" s="91">
        <f>U37*(1+'Control Panel'!$C$44)</f>
        <v>19669889.524437979</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158239.4259002406</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110675.59904647997</v>
      </c>
      <c r="AC37" s="93">
        <f t="shared" si="6"/>
        <v>-47563.826853760635</v>
      </c>
      <c r="AD37" s="93">
        <f>Y37*(1+'Control Panel'!$C$44)</f>
        <v>21046781.79114864</v>
      </c>
      <c r="AE37" s="91">
        <f>Z37*(1+'Control Panel'!$C$44)</f>
        <v>21046781.79114864</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166920.58658213544</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118425.52613877782</v>
      </c>
      <c r="AH37" s="91">
        <f t="shared" si="7"/>
        <v>-48495.060443357623</v>
      </c>
      <c r="AI37" s="92">
        <f t="shared" si="10"/>
        <v>752665.51843846939</v>
      </c>
      <c r="AJ37" s="92">
        <f t="shared" si="10"/>
        <v>519535.41672245401</v>
      </c>
      <c r="AK37" s="92">
        <f t="shared" si="9"/>
        <v>-233130.10171601537</v>
      </c>
    </row>
    <row r="38" spans="1:37" s="94" customFormat="1" ht="14" x14ac:dyDescent="0.3">
      <c r="A38" s="86" t="str">
        <f>'ESTIMATED Earned Revenue'!A39</f>
        <v>Gulfport, MS</v>
      </c>
      <c r="B38" s="86"/>
      <c r="C38" s="95">
        <f>'ESTIMATED Earned Revenue'!$I39*1.07925</f>
        <v>15262137.982140005</v>
      </c>
      <c r="D38" s="95">
        <f>'ESTIMATED Earned Revenue'!$L39*1.07925</f>
        <v>15208916.926890004</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85567.669681390718</v>
      </c>
      <c r="G38" s="89">
        <f t="shared" si="0"/>
        <v>8.4865016986656067E-3</v>
      </c>
      <c r="H38" s="90">
        <f t="shared" si="1"/>
        <v>5.6261514276604065E-3</v>
      </c>
      <c r="I38" s="91">
        <f t="shared" si="2"/>
        <v>-43954.490229309304</v>
      </c>
      <c r="J38" s="91">
        <f>C38*(1+'Control Panel'!$C$44)</f>
        <v>16330487.640889807</v>
      </c>
      <c r="K38" s="91">
        <f>D38*(1+'Control Panel'!$C$44)</f>
        <v>16273541.111772306</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136460.25230444904</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91559.747863768091</v>
      </c>
      <c r="N38" s="92">
        <f t="shared" si="3"/>
        <v>-44900.504440680947</v>
      </c>
      <c r="O38" s="92">
        <f>J38*(1+'Control Panel'!$C$44)</f>
        <v>17473621.775752094</v>
      </c>
      <c r="P38" s="92">
        <f>K38*(1+'Control Panel'!$C$44)</f>
        <v>17412688.989596367</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143820.15740176049</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97971.341758052236</v>
      </c>
      <c r="S38" s="92">
        <f t="shared" si="4"/>
        <v>-45848.815643708251</v>
      </c>
      <c r="T38" s="92">
        <f>O38*(1+'Control Panel'!$C$44)</f>
        <v>18696775.30005474</v>
      </c>
      <c r="U38" s="92">
        <f>P38*(1+'Control Panel'!$C$44)</f>
        <v>18631577.218868114</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151629.48647896372</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104831.81957125092</v>
      </c>
      <c r="X38" s="92">
        <f t="shared" si="5"/>
        <v>-46797.666907712803</v>
      </c>
      <c r="Y38" s="91">
        <f>T38*(1+'Control Panel'!$C$44)</f>
        <v>20005549.571058571</v>
      </c>
      <c r="Z38" s="91">
        <f>U38*(1+'Control Panel'!$C$44)</f>
        <v>19935787.624188881</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159917.72613334359</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112172.60534807754</v>
      </c>
      <c r="AC38" s="93">
        <f t="shared" si="6"/>
        <v>-47745.120785266045</v>
      </c>
      <c r="AD38" s="93">
        <f>Y38*(1+'Control Panel'!$C$44)</f>
        <v>21405938.041032672</v>
      </c>
      <c r="AE38" s="91">
        <f>Z38*(1+'Control Panel'!$C$44)</f>
        <v>21331292.757882103</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168716.3678315556</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120027.3228814872</v>
      </c>
      <c r="AH38" s="91">
        <f t="shared" si="7"/>
        <v>-48689.044950068404</v>
      </c>
      <c r="AI38" s="92">
        <f t="shared" si="10"/>
        <v>760543.99015007261</v>
      </c>
      <c r="AJ38" s="92">
        <f t="shared" si="10"/>
        <v>526562.83742263599</v>
      </c>
      <c r="AK38" s="92">
        <f t="shared" si="9"/>
        <v>-233981.15272743662</v>
      </c>
    </row>
    <row r="39" spans="1:37" s="94" customFormat="1" ht="14" x14ac:dyDescent="0.3">
      <c r="A39" s="86" t="str">
        <f>'ESTIMATED Earned Revenue'!A40</f>
        <v>Scranton, PA</v>
      </c>
      <c r="B39" s="86"/>
      <c r="C39" s="95">
        <f>'ESTIMATED Earned Revenue'!$I40*1.07925</f>
        <v>16073049.167599771</v>
      </c>
      <c r="D39" s="95">
        <f>'ESTIMATED Earned Revenue'!$L40*1.07925</f>
        <v>16073049.167599771</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90432.734196586709</v>
      </c>
      <c r="G39" s="89">
        <f t="shared" si="0"/>
        <v>8.3106020796143813E-3</v>
      </c>
      <c r="H39" s="90">
        <f t="shared" si="1"/>
        <v>5.6263583377124237E-3</v>
      </c>
      <c r="I39" s="91">
        <f t="shared" si="2"/>
        <v>-43143.98164141216</v>
      </c>
      <c r="J39" s="91">
        <f>C39*(1+'Control Panel'!$C$44)</f>
        <v>17198162.609331757</v>
      </c>
      <c r="K39" s="91">
        <f>D39*(1+'Control Panel'!$C$44)</f>
        <v>17198162.609331757</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140798.62714665878</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96765.366895027793</v>
      </c>
      <c r="N39" s="92">
        <f t="shared" si="3"/>
        <v>-44033.260251630985</v>
      </c>
      <c r="O39" s="92">
        <f>J39*(1+'Control Panel'!$C$44)</f>
        <v>18402033.991984982</v>
      </c>
      <c r="P39" s="92">
        <f>K39*(1+'Control Panel'!$C$44)</f>
        <v>18402033.991984982</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148462.21848292492</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103541.35412150015</v>
      </c>
      <c r="S39" s="92">
        <f t="shared" si="4"/>
        <v>-44920.86436142477</v>
      </c>
      <c r="T39" s="92">
        <f>O39*(1+'Control Panel'!$C$44)</f>
        <v>19690176.371423934</v>
      </c>
      <c r="U39" s="92">
        <f>P39*(1+'Control Panel'!$C$44)</f>
        <v>19690176.371423934</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156596.49183580966</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110791.73280014019</v>
      </c>
      <c r="X39" s="92">
        <f t="shared" si="5"/>
        <v>-45804.759035669471</v>
      </c>
      <c r="Y39" s="91">
        <f>T39*(1+'Control Panel'!$C$44)</f>
        <v>21068488.71742361</v>
      </c>
      <c r="Z39" s="91">
        <f>U39*(1+'Control Panel'!$C$44)</f>
        <v>21068488.71742361</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165232.42186516878</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118549.71250298907</v>
      </c>
      <c r="AC39" s="93">
        <f t="shared" si="6"/>
        <v>-46682.70936217971</v>
      </c>
      <c r="AD39" s="93">
        <f>Y39*(1+'Control Panel'!$C$44)</f>
        <v>22543282.927643266</v>
      </c>
      <c r="AE39" s="91">
        <f>Z39*(1+'Control Panel'!$C$44)</f>
        <v>22543282.927643266</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174403.09226460857</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126850.82753724256</v>
      </c>
      <c r="AH39" s="91">
        <f t="shared" si="7"/>
        <v>-47552.264727366011</v>
      </c>
      <c r="AI39" s="92">
        <f t="shared" si="10"/>
        <v>785492.85159517068</v>
      </c>
      <c r="AJ39" s="92">
        <f t="shared" si="10"/>
        <v>556498.99385689979</v>
      </c>
      <c r="AK39" s="92">
        <f t="shared" si="9"/>
        <v>-228993.85773827089</v>
      </c>
    </row>
    <row r="40" spans="1:37" s="94" customFormat="1" ht="14" x14ac:dyDescent="0.3">
      <c r="A40" s="86" t="str">
        <f>'ESTIMATED Earned Revenue'!A41</f>
        <v>Traverse City, MI</v>
      </c>
      <c r="B40" s="86"/>
      <c r="C40" s="95">
        <f>'ESTIMATED Earned Revenue'!$I41*1.07925</f>
        <v>16150969.774500001</v>
      </c>
      <c r="D40" s="95">
        <f>'ESTIMATED Earned Revenue'!$L41*1.07925</f>
        <v>16150969.774500001</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90871.427213435003</v>
      </c>
      <c r="G40" s="89">
        <f t="shared" si="0"/>
        <v>8.2946300279759713E-3</v>
      </c>
      <c r="H40" s="90">
        <f t="shared" si="1"/>
        <v>5.6263759069692266E-3</v>
      </c>
      <c r="I40" s="91">
        <f t="shared" si="2"/>
        <v>-43094.891659065004</v>
      </c>
      <c r="J40" s="91">
        <f>C40*(1+'Control Panel'!$C$44)</f>
        <v>17281537.658715002</v>
      </c>
      <c r="K40" s="91">
        <f>D40*(1+'Control Panel'!$C$44)</f>
        <v>17281537.658715002</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141215.50239357501</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97234.768423055473</v>
      </c>
      <c r="N40" s="92">
        <f t="shared" si="3"/>
        <v>-43980.733970519534</v>
      </c>
      <c r="O40" s="92">
        <f>J40*(1+'Control Panel'!$C$44)</f>
        <v>18491245.294825055</v>
      </c>
      <c r="P40" s="92">
        <f>K40*(1+'Control Panel'!$C$44)</f>
        <v>18491245.294825055</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148908.27499712526</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104043.61375648975</v>
      </c>
      <c r="S40" s="92">
        <f t="shared" si="4"/>
        <v>-44864.661240635513</v>
      </c>
      <c r="T40" s="92">
        <f>O40*(1+'Control Panel'!$C$44)</f>
        <v>19785632.465462811</v>
      </c>
      <c r="U40" s="92">
        <f>P40*(1+'Control Panel'!$C$44)</f>
        <v>19785632.465462811</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157073.77230600407</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111329.15060957907</v>
      </c>
      <c r="X40" s="92">
        <f t="shared" si="5"/>
        <v>-45744.621696425005</v>
      </c>
      <c r="Y40" s="91">
        <f>T40*(1+'Control Panel'!$C$44)</f>
        <v>21170626.738045208</v>
      </c>
      <c r="Z40" s="91">
        <f>U40*(1+'Control Panel'!$C$44)</f>
        <v>21170626.738045208</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165743.11196827676</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119124.74955908867</v>
      </c>
      <c r="AC40" s="93">
        <f t="shared" si="6"/>
        <v>-46618.362409188092</v>
      </c>
      <c r="AD40" s="93">
        <f>Y40*(1+'Control Panel'!$C$44)</f>
        <v>22652570.609708373</v>
      </c>
      <c r="AE40" s="91">
        <f>Z40*(1+'Control Panel'!$C$44)</f>
        <v>22652570.609708373</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174949.5306749341</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127466.11718726909</v>
      </c>
      <c r="AH40" s="91">
        <f t="shared" si="7"/>
        <v>-47483.413487665006</v>
      </c>
      <c r="AI40" s="92">
        <f t="shared" si="10"/>
        <v>787890.19233991532</v>
      </c>
      <c r="AJ40" s="92">
        <f t="shared" si="10"/>
        <v>559198.39953548205</v>
      </c>
      <c r="AK40" s="92">
        <f t="shared" si="9"/>
        <v>-228691.79280443327</v>
      </c>
    </row>
    <row r="41" spans="1:37" s="94" customFormat="1" ht="14" x14ac:dyDescent="0.3">
      <c r="A41" s="86" t="str">
        <f>'ESTIMATED Earned Revenue'!A42</f>
        <v>Santa Rosa, CA</v>
      </c>
      <c r="B41" s="86"/>
      <c r="C41" s="95">
        <f>'ESTIMATED Earned Revenue'!$I42*1.07925</f>
        <v>16173012.398085</v>
      </c>
      <c r="D41" s="95">
        <f>'ESTIMATED Earned Revenue'!$L42*1.07925</f>
        <v>16173012.398085</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90995.527184218547</v>
      </c>
      <c r="G41" s="89">
        <f t="shared" si="0"/>
        <v>8.290139690135933E-3</v>
      </c>
      <c r="H41" s="90">
        <f t="shared" si="1"/>
        <v>5.6263808463408501E-3</v>
      </c>
      <c r="I41" s="91">
        <f t="shared" si="2"/>
        <v>-43081.004806206445</v>
      </c>
      <c r="J41" s="91">
        <f>C41*(1+'Control Panel'!$C$44)</f>
        <v>17305123.265950952</v>
      </c>
      <c r="K41" s="91">
        <f>D41*(1+'Control Panel'!$C$44)</f>
        <v>17305123.265950952</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141333.43042975478</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97367.555391793867</v>
      </c>
      <c r="N41" s="92">
        <f t="shared" si="3"/>
        <v>-43965.875037960912</v>
      </c>
      <c r="O41" s="92">
        <f>J41*(1+'Control Panel'!$C$44)</f>
        <v>18516481.894567519</v>
      </c>
      <c r="P41" s="92">
        <f>K41*(1+'Control Panel'!$C$44)</f>
        <v>18516481.894567519</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149034.45799583761</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104185.69581303983</v>
      </c>
      <c r="S41" s="92">
        <f t="shared" si="4"/>
        <v>-44848.762182797785</v>
      </c>
      <c r="T41" s="92">
        <f>O41*(1+'Control Panel'!$C$44)</f>
        <v>19812635.627187248</v>
      </c>
      <c r="U41" s="92">
        <f>P41*(1+'Control Panel'!$C$44)</f>
        <v>19812635.627187248</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157208.78811462625</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111481.17841008765</v>
      </c>
      <c r="X41" s="92">
        <f t="shared" si="5"/>
        <v>-45727.609704538598</v>
      </c>
      <c r="Y41" s="91">
        <f>T41*(1+'Control Panel'!$C$44)</f>
        <v>21199520.121090356</v>
      </c>
      <c r="Z41" s="91">
        <f>U41*(1+'Control Panel'!$C$44)</f>
        <v>21199520.121090356</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165887.57888350252</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119287.41930563285</v>
      </c>
      <c r="AC41" s="93">
        <f t="shared" si="6"/>
        <v>-46600.159577869665</v>
      </c>
      <c r="AD41" s="93">
        <f>Y41*(1+'Control Panel'!$C$44)</f>
        <v>22683486.529566683</v>
      </c>
      <c r="AE41" s="91">
        <f>Z41*(1+'Control Panel'!$C$44)</f>
        <v>22683486.529566683</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175104.11027422565</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127640.17381607139</v>
      </c>
      <c r="AH41" s="91">
        <f t="shared" si="7"/>
        <v>-47463.936458154261</v>
      </c>
      <c r="AI41" s="92">
        <f t="shared" si="10"/>
        <v>788568.36569794687</v>
      </c>
      <c r="AJ41" s="92">
        <f t="shared" si="10"/>
        <v>559962.02273662551</v>
      </c>
      <c r="AK41" s="92">
        <f t="shared" si="9"/>
        <v>-228606.34296132135</v>
      </c>
    </row>
    <row r="42" spans="1:37" s="94" customFormat="1" ht="14" x14ac:dyDescent="0.3">
      <c r="A42" s="86" t="str">
        <f>'ESTIMATED Earned Revenue'!A43</f>
        <v>Tyler, TX</v>
      </c>
      <c r="B42" s="86"/>
      <c r="C42" s="95">
        <f>'ESTIMATED Earned Revenue'!$I43*1.07925</f>
        <v>16612254.704332499</v>
      </c>
      <c r="D42" s="95">
        <f>'ESTIMATED Earned Revenue'!$L43*1.07925</f>
        <v>13630632.314332498</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76681.927312691958</v>
      </c>
      <c r="G42" s="89">
        <f t="shared" si="0"/>
        <v>8.2031455661537838E-3</v>
      </c>
      <c r="H42" s="90">
        <f t="shared" si="1"/>
        <v>5.6257058032488736E-3</v>
      </c>
      <c r="I42" s="91">
        <f t="shared" si="2"/>
        <v>-59590.816208970529</v>
      </c>
      <c r="J42" s="91">
        <f>C42*(1+'Control Panel'!$C$44)</f>
        <v>17775112.533635776</v>
      </c>
      <c r="K42" s="91">
        <f>D42*(1+'Control Panel'!$C$44)</f>
        <v>14584776.576335775</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143683.37676817889</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82052.003529260415</v>
      </c>
      <c r="N42" s="92">
        <f t="shared" si="3"/>
        <v>-61631.373238918473</v>
      </c>
      <c r="O42" s="92">
        <f>J42*(1+'Control Panel'!$C$44)</f>
        <v>19019370.410990283</v>
      </c>
      <c r="P42" s="92">
        <f>K42*(1+'Control Panel'!$C$44)</f>
        <v>15605710.936679279</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151548.90057795143</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87798.055320129031</v>
      </c>
      <c r="S42" s="92">
        <f t="shared" si="4"/>
        <v>-63750.845257822395</v>
      </c>
      <c r="T42" s="92">
        <f>O42*(1+'Control Panel'!$C$44)</f>
        <v>20350726.339759603</v>
      </c>
      <c r="U42" s="92">
        <f>P42*(1+'Control Panel'!$C$44)</f>
        <v>16698110.70224683</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159899.24167748803</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93946.403082673089</v>
      </c>
      <c r="X42" s="92">
        <f t="shared" si="5"/>
        <v>-65952.838594814937</v>
      </c>
      <c r="Y42" s="91">
        <f>T42*(1+'Control Panel'!$C$44)</f>
        <v>21775277.183542777</v>
      </c>
      <c r="Z42" s="91">
        <f>U42*(1+'Control Panel'!$C$44)</f>
        <v>17866978.45140411</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168766.36419576459</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100525.20970529929</v>
      </c>
      <c r="AC42" s="93">
        <f t="shared" si="6"/>
        <v>-68241.154490465298</v>
      </c>
      <c r="AD42" s="93">
        <f>Y42*(1+'Control Panel'!$C$44)</f>
        <v>23299546.586390771</v>
      </c>
      <c r="AE42" s="91">
        <f>Z42*(1+'Control Panel'!$C$44)</f>
        <v>19117666.943002399</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178184.41055834608</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107564.60954371447</v>
      </c>
      <c r="AH42" s="91">
        <f t="shared" si="7"/>
        <v>-70619.801014631608</v>
      </c>
      <c r="AI42" s="92">
        <f t="shared" si="10"/>
        <v>802082.29377772904</v>
      </c>
      <c r="AJ42" s="92">
        <f t="shared" si="10"/>
        <v>471886.28118107631</v>
      </c>
      <c r="AK42" s="92">
        <f t="shared" si="9"/>
        <v>-330196.01259665273</v>
      </c>
    </row>
    <row r="43" spans="1:37" s="94" customFormat="1" ht="14" x14ac:dyDescent="0.3">
      <c r="A43" s="86" t="str">
        <f>'ESTIMATED Earned Revenue'!A44</f>
        <v>Marion, OH</v>
      </c>
      <c r="B43" s="86"/>
      <c r="C43" s="95">
        <f>'ESTIMATED Earned Revenue'!$I44*1.07925</f>
        <v>16827432.881999999</v>
      </c>
      <c r="D43" s="95">
        <f>'ESTIMATED Earned Revenue'!$L44*1.07925</f>
        <v>16479815.091</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92722.826345330002</v>
      </c>
      <c r="G43" s="89">
        <f t="shared" si="0"/>
        <v>8.1621858410096133E-3</v>
      </c>
      <c r="H43" s="90">
        <f t="shared" si="1"/>
        <v>5.6264482236798906E-3</v>
      </c>
      <c r="I43" s="91">
        <f t="shared" si="2"/>
        <v>-44625.808064669996</v>
      </c>
      <c r="J43" s="91">
        <f>C43*(1+'Control Panel'!$C$44)</f>
        <v>18005353.183740001</v>
      </c>
      <c r="K43" s="91">
        <f>D43*(1+'Control Panel'!$C$44)</f>
        <v>17633402.147369999</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144834.58001870001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99215.765494183099</v>
      </c>
      <c r="N43" s="92">
        <f t="shared" si="3"/>
        <v>-45618.814524516914</v>
      </c>
      <c r="O43" s="92">
        <f>J43*(1+'Control Panel'!$C$44)</f>
        <v>19265727.906601802</v>
      </c>
      <c r="P43" s="92">
        <f>K43*(1+'Control Panel'!$C$44)</f>
        <v>18867740.297685899</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152780.68805600901</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106163.2806225963</v>
      </c>
      <c r="S43" s="92">
        <f t="shared" si="4"/>
        <v>-46617.407433412707</v>
      </c>
      <c r="T43" s="92">
        <f>O43*(1+'Control Panel'!$C$44)</f>
        <v>20614328.860063929</v>
      </c>
      <c r="U43" s="92">
        <f>P43*(1+'Control Panel'!$C$44)</f>
        <v>20188482.118523914</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161217.25427900965</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113597.19415631308</v>
      </c>
      <c r="X43" s="92">
        <f t="shared" si="5"/>
        <v>-47620.060122696566</v>
      </c>
      <c r="Y43" s="91">
        <f>T43*(1+'Control Panel'!$C$44)</f>
        <v>22057331.880268406</v>
      </c>
      <c r="Z43" s="91">
        <f>U43*(1+'Control Panel'!$C$44)</f>
        <v>21601675.866820589</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170176.63767939276</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121551.55615409405</v>
      </c>
      <c r="AC43" s="93">
        <f t="shared" si="6"/>
        <v>-48625.081525298709</v>
      </c>
      <c r="AD43" s="93">
        <f>Y43*(1+'Control Panel'!$C$44)</f>
        <v>23601345.111887194</v>
      </c>
      <c r="AE43" s="91">
        <f>Z43*(1+'Control Panel'!$C$44)</f>
        <v>23113793.177498031</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179693.40318582821</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130062.80024392487</v>
      </c>
      <c r="AH43" s="91">
        <f t="shared" si="7"/>
        <v>-49630.602941903344</v>
      </c>
      <c r="AI43" s="92">
        <f t="shared" si="10"/>
        <v>808702.5632189397</v>
      </c>
      <c r="AJ43" s="92">
        <f t="shared" si="10"/>
        <v>570590.59667111142</v>
      </c>
      <c r="AK43" s="92">
        <f t="shared" si="9"/>
        <v>-238111.96654782828</v>
      </c>
    </row>
    <row r="44" spans="1:37" s="94" customFormat="1" ht="14" x14ac:dyDescent="0.3">
      <c r="A44" s="86" t="str">
        <f>'ESTIMATED Earned Revenue'!A45</f>
        <v>Mandan, ND</v>
      </c>
      <c r="B44" s="86"/>
      <c r="C44" s="95">
        <f>'ESTIMATED Earned Revenue'!$I45*1.07925</f>
        <v>17650484.9372775</v>
      </c>
      <c r="D44" s="95">
        <f>'ESTIMATED Earned Revenue'!$L45*1.07925</f>
        <v>17650484.9372775</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99313.697579872329</v>
      </c>
      <c r="G44" s="89">
        <f t="shared" si="0"/>
        <v>8.0147313339600304E-3</v>
      </c>
      <c r="H44" s="90">
        <f t="shared" si="1"/>
        <v>5.6266837955326445E-3</v>
      </c>
      <c r="I44" s="91">
        <f t="shared" si="2"/>
        <v>-42150.197106515174</v>
      </c>
      <c r="J44" s="91">
        <f>C44*(1+'Control Panel'!$C$44)</f>
        <v>18886018.882886924</v>
      </c>
      <c r="K44" s="91">
        <f>D44*(1+'Control Panel'!$C$44)</f>
        <v>18886018.882886924</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149237.90851443462</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106267.99771514338</v>
      </c>
      <c r="N44" s="92">
        <f t="shared" si="3"/>
        <v>-42969.910799291232</v>
      </c>
      <c r="O44" s="92">
        <f>J44*(1+'Control Panel'!$C$44)</f>
        <v>20208040.204689011</v>
      </c>
      <c r="P44" s="92">
        <f>K44*(1+'Control Panel'!$C$44)</f>
        <v>20208040.204689011</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157492.24954644506</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113709.16909902383</v>
      </c>
      <c r="S44" s="92">
        <f t="shared" si="4"/>
        <v>-43783.080447421235</v>
      </c>
      <c r="T44" s="92">
        <f>O44*(1+'Control Panel'!$C$44)</f>
        <v>21622603.019017242</v>
      </c>
      <c r="U44" s="92">
        <f>P44*(1+'Control Panel'!$C$44)</f>
        <v>21622603.019017242</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166258.62507377623</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121671.29482609051</v>
      </c>
      <c r="X44" s="92">
        <f t="shared" si="5"/>
        <v>-44587.330247685721</v>
      </c>
      <c r="Y44" s="91">
        <f>T44*(1+'Control Panel'!$C$44)</f>
        <v>23136185.230348449</v>
      </c>
      <c r="Z44" s="91">
        <f>U44*(1+'Control Panel'!$C$44)</f>
        <v>23136185.230348449</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175570.90442979295</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130190.84387075591</v>
      </c>
      <c r="AC44" s="93">
        <f t="shared" si="6"/>
        <v>-45380.06055903704</v>
      </c>
      <c r="AD44" s="93">
        <f>Y44*(1+'Control Panel'!$C$44)</f>
        <v>24755718.196472842</v>
      </c>
      <c r="AE44" s="91">
        <f>Z44*(1+'Control Panel'!$C$44)</f>
        <v>24755718.196472842</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185222.12485246046</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139306.83247075308</v>
      </c>
      <c r="AH44" s="91">
        <f t="shared" si="7"/>
        <v>-45915.292381707375</v>
      </c>
      <c r="AI44" s="92">
        <f t="shared" si="10"/>
        <v>833781.81241690938</v>
      </c>
      <c r="AJ44" s="92">
        <f t="shared" si="10"/>
        <v>611146.13798176672</v>
      </c>
      <c r="AK44" s="92">
        <f t="shared" si="9"/>
        <v>-222635.67443514266</v>
      </c>
    </row>
    <row r="45" spans="1:37" s="94" customFormat="1" ht="14" x14ac:dyDescent="0.3">
      <c r="A45" s="86" t="str">
        <f>'ESTIMATED Earned Revenue'!A46</f>
        <v>Abilene, TX</v>
      </c>
      <c r="B45" s="86"/>
      <c r="C45" s="95">
        <f>'ESTIMATED Earned Revenue'!$I46*1.07925</f>
        <v>18102128.581500001</v>
      </c>
      <c r="D45" s="95">
        <f>'ESTIMATED Earned Revenue'!$L46*1.07925</f>
        <v>18102128.581500001</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101856.45129684501</v>
      </c>
      <c r="G45" s="89">
        <f t="shared" si="0"/>
        <v>7.9395145305939888E-3</v>
      </c>
      <c r="H45" s="90">
        <f t="shared" si="1"/>
        <v>5.6267665340163468E-3</v>
      </c>
      <c r="I45" s="91">
        <f t="shared" si="2"/>
        <v>-41865.661610654992</v>
      </c>
      <c r="J45" s="91">
        <f>C45*(1+'Control Panel'!$C$44)</f>
        <v>19369277.582205001</v>
      </c>
      <c r="K45" s="91">
        <f>D45*(1+'Control Panel'!$C$44)</f>
        <v>19369277.582205001</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151654.20201102502</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108988.74419230416</v>
      </c>
      <c r="N45" s="92">
        <f t="shared" si="3"/>
        <v>-42665.457818720854</v>
      </c>
      <c r="O45" s="92">
        <f>J45*(1+'Control Panel'!$C$44)</f>
        <v>20725127.012959354</v>
      </c>
      <c r="P45" s="92">
        <f>K45*(1+'Control Panel'!$C$44)</f>
        <v>20725127.012959354</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160077.68358779678</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116620.36782958586</v>
      </c>
      <c r="S45" s="92">
        <f t="shared" si="4"/>
        <v>-43457.315758210927</v>
      </c>
      <c r="T45" s="92">
        <f>O45*(1+'Control Panel'!$C$44)</f>
        <v>22175885.903866511</v>
      </c>
      <c r="U45" s="92">
        <f>P45*(1+'Control Panel'!$C$44)</f>
        <v>22175885.903866511</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169025.03949802258</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124786.27746779189</v>
      </c>
      <c r="X45" s="92">
        <f t="shared" si="5"/>
        <v>-44238.76203023069</v>
      </c>
      <c r="Y45" s="91">
        <f>T45*(1+'Control Panel'!$C$44)</f>
        <v>23728197.917137168</v>
      </c>
      <c r="Z45" s="91">
        <f>U45*(1+'Control Panel'!$C$44)</f>
        <v>23728197.917137168</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178530.96786373656</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133523.87529737642</v>
      </c>
      <c r="AC45" s="93">
        <f t="shared" si="6"/>
        <v>-45007.092566360137</v>
      </c>
      <c r="AD45" s="93">
        <f>Y45*(1+'Control Panel'!$C$44)</f>
        <v>25389171.771336772</v>
      </c>
      <c r="AE45" s="91">
        <f>Z45*(1+'Control Panel'!$C$44)</f>
        <v>25389171.771336772</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186489.03200218832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142873.17609723701</v>
      </c>
      <c r="AH45" s="91">
        <f t="shared" si="7"/>
        <v>-43615.855904951313</v>
      </c>
      <c r="AI45" s="92">
        <f t="shared" si="10"/>
        <v>845776.92496276926</v>
      </c>
      <c r="AJ45" s="92">
        <f t="shared" si="10"/>
        <v>626792.44088429539</v>
      </c>
      <c r="AK45" s="92">
        <f t="shared" si="9"/>
        <v>-218984.48407847388</v>
      </c>
    </row>
    <row r="46" spans="1:37" s="94" customFormat="1" ht="14" x14ac:dyDescent="0.3">
      <c r="A46" s="86" t="str">
        <f>'ESTIMATED Earned Revenue'!A47</f>
        <v>Birmingham, AL</v>
      </c>
      <c r="B46" s="86"/>
      <c r="C46" s="95">
        <f>'ESTIMATED Earned Revenue'!$I47*1.07925</f>
        <v>18252222.037500001</v>
      </c>
      <c r="D46" s="95">
        <f>'ESTIMATED Earned Revenue'!$L47*1.07925</f>
        <v>18252222.037500001</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102701.47745412501</v>
      </c>
      <c r="G46" s="89">
        <f t="shared" si="0"/>
        <v>7.9153420274350531E-3</v>
      </c>
      <c r="H46" s="90">
        <f t="shared" si="1"/>
        <v>5.6267931237698214E-3</v>
      </c>
      <c r="I46" s="91">
        <f t="shared" si="2"/>
        <v>-41771.10273337501</v>
      </c>
      <c r="J46" s="91">
        <f>C46*(1+'Control Panel'!$C$44)</f>
        <v>19529877.580125004</v>
      </c>
      <c r="K46" s="91">
        <f>D46*(1+'Control Panel'!$C$44)</f>
        <v>19529877.580125004</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152457.20200062502</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109892.92218059377</v>
      </c>
      <c r="N46" s="92">
        <f t="shared" si="3"/>
        <v>-42564.279820031254</v>
      </c>
      <c r="O46" s="92">
        <f>J46*(1+'Control Panel'!$C$44)</f>
        <v>20896969.010733757</v>
      </c>
      <c r="P46" s="92">
        <f>K46*(1+'Control Panel'!$C$44)</f>
        <v>20896969.010733757</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160936.89357666881</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117587.83827705575</v>
      </c>
      <c r="S46" s="92">
        <f t="shared" si="4"/>
        <v>-43349.055299613057</v>
      </c>
      <c r="T46" s="92">
        <f>O46*(1+'Control Panel'!$C$44)</f>
        <v>22359756.84148512</v>
      </c>
      <c r="U46" s="92">
        <f>P46*(1+'Control Panel'!$C$44)</f>
        <v>22359756.84148512</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169944.39418611562</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125821.47084658466</v>
      </c>
      <c r="X46" s="92">
        <f t="shared" si="5"/>
        <v>-44122.923339530957</v>
      </c>
      <c r="Y46" s="91">
        <f>T46*(1+'Control Panel'!$C$44)</f>
        <v>23924939.820389081</v>
      </c>
      <c r="Z46" s="91">
        <f>U46*(1+'Control Panel'!$C$44)</f>
        <v>23924939.820389081</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179514.67737999611</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134631.53221268469</v>
      </c>
      <c r="AC46" s="93">
        <f t="shared" si="6"/>
        <v>-44883.145167311421</v>
      </c>
      <c r="AD46" s="93">
        <f>Y46*(1+'Control Panel'!$C$44)</f>
        <v>25599685.607816316</v>
      </c>
      <c r="AE46" s="91">
        <f>Z46*(1+'Control Panel'!$C$44)</f>
        <v>25599685.607816316</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186910.05967514741</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144058.36899661683</v>
      </c>
      <c r="AH46" s="91">
        <f t="shared" si="7"/>
        <v>-42851.690678530576</v>
      </c>
      <c r="AI46" s="92">
        <f t="shared" si="10"/>
        <v>849763.22681855306</v>
      </c>
      <c r="AJ46" s="92">
        <f t="shared" si="10"/>
        <v>631992.13251353567</v>
      </c>
      <c r="AK46" s="92">
        <f t="shared" si="9"/>
        <v>-217771.09430501738</v>
      </c>
    </row>
    <row r="47" spans="1:37" s="94" customFormat="1" ht="14" x14ac:dyDescent="0.3">
      <c r="A47" s="86" t="str">
        <f>'ESTIMATED Earned Revenue'!A48</f>
        <v>Evansville, IN</v>
      </c>
      <c r="B47" s="86"/>
      <c r="C47" s="95">
        <f>'ESTIMATED Earned Revenue'!$I48*1.07925</f>
        <v>18791098.038000003</v>
      </c>
      <c r="D47" s="95">
        <f>'ESTIMATED Earned Revenue'!$L48*1.07925</f>
        <v>18791098.038000003</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105735.34933694001</v>
      </c>
      <c r="G47" s="89">
        <f t="shared" si="0"/>
        <v>7.8317381928609993E-3</v>
      </c>
      <c r="H47" s="90">
        <f t="shared" si="1"/>
        <v>5.626885087987853E-3</v>
      </c>
      <c r="I47" s="91">
        <f t="shared" si="2"/>
        <v>-41431.610853060003</v>
      </c>
      <c r="J47" s="91">
        <f>C47*(1+'Control Panel'!$C$44)</f>
        <v>20106474.900660004</v>
      </c>
      <c r="K47" s="91">
        <f>D47*(1+'Control Panel'!$C$44)</f>
        <v>20106474.900660004</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155340.18860330002</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113139.16509520583</v>
      </c>
      <c r="N47" s="92">
        <f t="shared" si="3"/>
        <v>-42201.023508094193</v>
      </c>
      <c r="O47" s="92">
        <f>J47*(1+'Control Panel'!$C$44)</f>
        <v>21513928.143706206</v>
      </c>
      <c r="P47" s="92">
        <f>K47*(1+'Control Panel'!$C$44)</f>
        <v>21513928.143706206</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164021.68924153104</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121061.31819569063</v>
      </c>
      <c r="S47" s="92">
        <f t="shared" si="4"/>
        <v>-42960.371045840409</v>
      </c>
      <c r="T47" s="92">
        <f>O47*(1+'Control Panel'!$C$44)</f>
        <v>23019903.113765642</v>
      </c>
      <c r="U47" s="92">
        <f>P47*(1+'Control Panel'!$C$44)</f>
        <v>23019903.113765642</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173245.12554751823</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129538.094359524</v>
      </c>
      <c r="X47" s="92">
        <f t="shared" si="5"/>
        <v>-43707.031187994231</v>
      </c>
      <c r="Y47" s="91">
        <f>T47*(1+'Control Panel'!$C$44)</f>
        <v>24631296.331729237</v>
      </c>
      <c r="Z47" s="91">
        <f>U47*(1+'Control Panel'!$C$44)</f>
        <v>24631296.331729237</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181020.54262415244</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138608.31374152977</v>
      </c>
      <c r="AC47" s="93">
        <f t="shared" si="6"/>
        <v>-42412.228882622672</v>
      </c>
      <c r="AD47" s="93">
        <f>Y47*(1+'Control Panel'!$C$44)</f>
        <v>26355487.074950285</v>
      </c>
      <c r="AE47" s="91">
        <f>Z47*(1+'Control Panel'!$C$44)</f>
        <v>26355487.074950285</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188421.66260941536</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148313.53125658107</v>
      </c>
      <c r="AH47" s="91">
        <f t="shared" si="7"/>
        <v>-40108.131352834287</v>
      </c>
      <c r="AI47" s="92">
        <f t="shared" si="10"/>
        <v>862049.20862591709</v>
      </c>
      <c r="AJ47" s="92">
        <f t="shared" si="10"/>
        <v>650660.42264853138</v>
      </c>
      <c r="AK47" s="92">
        <f t="shared" si="9"/>
        <v>-211388.78597738571</v>
      </c>
    </row>
    <row r="48" spans="1:37" s="94" customFormat="1" ht="14" x14ac:dyDescent="0.3">
      <c r="A48" s="86" t="str">
        <f>'ESTIMATED Earned Revenue'!A49</f>
        <v>Peoria, IL</v>
      </c>
      <c r="B48" s="86"/>
      <c r="C48" s="87">
        <f>'ESTIMATED Earned Revenue'!$I49*1.07925</f>
        <v>19082575.4025</v>
      </c>
      <c r="D48" s="87">
        <f>'ESTIMATED Earned Revenue'!$L49*1.07925</f>
        <v>19082575.4025</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107376.366899075</v>
      </c>
      <c r="G48" s="89">
        <f t="shared" si="0"/>
        <v>7.7884847237668338E-3</v>
      </c>
      <c r="H48" s="90">
        <f t="shared" si="1"/>
        <v>5.6269326668038563E-3</v>
      </c>
      <c r="I48" s="91">
        <f t="shared" si="2"/>
        <v>-41247.980113424986</v>
      </c>
      <c r="J48" s="91">
        <f>C48*(1+'Control Panel'!$C$44)</f>
        <v>20418355.680675</v>
      </c>
      <c r="K48" s="91">
        <f>D48*(1+'Control Panel'!$C$44)</f>
        <v>20418355.680675</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156899.592503375</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114895.05388669025</v>
      </c>
      <c r="N48" s="92">
        <f t="shared" si="3"/>
        <v>-42004.538616684746</v>
      </c>
      <c r="O48" s="92">
        <f>J48*(1+'Control Panel'!$C$44)</f>
        <v>21847640.57832225</v>
      </c>
      <c r="P48" s="92">
        <f>K48*(1+'Control Panel'!$C$44)</f>
        <v>21847640.57832225</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165690.25141461127</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122940.11920257896</v>
      </c>
      <c r="S48" s="92">
        <f t="shared" si="4"/>
        <v>-42750.132212032302</v>
      </c>
      <c r="T48" s="92">
        <f>O48*(1+'Control Panel'!$C$44)</f>
        <v>23376975.418804809</v>
      </c>
      <c r="U48" s="92">
        <f>P48*(1+'Control Panel'!$C$44)</f>
        <v>23376975.418804809</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174674.29060527365</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131548.4058068945</v>
      </c>
      <c r="X48" s="92">
        <f t="shared" si="5"/>
        <v>-43125.884798379149</v>
      </c>
      <c r="Y48" s="91">
        <f>T48*(1+'Control Panel'!$C$44)</f>
        <v>25013363.698121149</v>
      </c>
      <c r="Z48" s="91">
        <f>U48*(1+'Control Panel'!$C$44)</f>
        <v>25013363.698121149</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181784.67735693627</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140759.35301431624</v>
      </c>
      <c r="AC48" s="93">
        <f t="shared" si="6"/>
        <v>-41025.324342620035</v>
      </c>
      <c r="AD48" s="93">
        <f>Y48*(1+'Control Panel'!$C$44)</f>
        <v>26764299.15698963</v>
      </c>
      <c r="AE48" s="91">
        <f>Z48*(1+'Control Panel'!$C$44)</f>
        <v>26764299.15698963</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189239.28677349404</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150615.14327846261</v>
      </c>
      <c r="AH48" s="91">
        <f t="shared" si="7"/>
        <v>-38624.143495031429</v>
      </c>
      <c r="AI48" s="92">
        <f t="shared" si="10"/>
        <v>868288.09865369019</v>
      </c>
      <c r="AJ48" s="92">
        <f t="shared" si="10"/>
        <v>660758.0751889426</v>
      </c>
      <c r="AK48" s="92">
        <f t="shared" si="9"/>
        <v>-207530.02346474759</v>
      </c>
    </row>
    <row r="49" spans="1:37" s="94" customFormat="1" ht="14" x14ac:dyDescent="0.3">
      <c r="A49" s="86" t="str">
        <f>'ESTIMATED Earned Revenue'!A50</f>
        <v>Bakersfield, CA</v>
      </c>
      <c r="B49" s="86"/>
      <c r="C49" s="87">
        <f>'ESTIMATED Earned Revenue'!$I50*1.07925</f>
        <v>19970567.193</v>
      </c>
      <c r="D49" s="87">
        <f>'ESTIMATED Earned Revenue'!$L50*1.07925</f>
        <v>19970567.193</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112375.76067958999</v>
      </c>
      <c r="G49" s="89">
        <f t="shared" si="0"/>
        <v>7.6644946778803291E-3</v>
      </c>
      <c r="H49" s="90">
        <f t="shared" si="1"/>
        <v>5.6270690558543309E-3</v>
      </c>
      <c r="I49" s="91">
        <f t="shared" si="2"/>
        <v>-40688.545285410015</v>
      </c>
      <c r="J49" s="91">
        <f>C49*(1+'Control Panel'!$C$44)</f>
        <v>21368506.896510001</v>
      </c>
      <c r="K49" s="91">
        <f>D49*(1+'Control Panel'!$C$44)</f>
        <v>21368506.896510001</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161650.34858255001</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120244.40523184132</v>
      </c>
      <c r="N49" s="92">
        <f t="shared" si="3"/>
        <v>-41405.943350708694</v>
      </c>
      <c r="O49" s="92">
        <f>J49*(1+'Control Panel'!$C$44)</f>
        <v>22864302.379265703</v>
      </c>
      <c r="P49" s="92">
        <f>K49*(1+'Control Panel'!$C$44)</f>
        <v>22864302.379265703</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169923.10938733144</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128663.91934299062</v>
      </c>
      <c r="S49" s="92">
        <f t="shared" si="4"/>
        <v>-41259.190044340823</v>
      </c>
      <c r="T49" s="92">
        <f>O49*(1+'Control Panel'!$C$44)</f>
        <v>24464803.545814306</v>
      </c>
      <c r="U49" s="92">
        <f>P49*(1+'Control Panel'!$C$44)</f>
        <v>24464803.545814306</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176849.94685929266</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137672.87816195798</v>
      </c>
      <c r="X49" s="92">
        <f t="shared" si="5"/>
        <v>-39177.068697334675</v>
      </c>
      <c r="Y49" s="91">
        <f>T49*(1+'Control Panel'!$C$44)</f>
        <v>26177339.794021308</v>
      </c>
      <c r="Z49" s="91">
        <f>U49*(1+'Control Panel'!$C$44)</f>
        <v>26177339.794021308</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184112.62954873659</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147312.53843423413</v>
      </c>
      <c r="AC49" s="93">
        <f t="shared" si="6"/>
        <v>-36800.091114502458</v>
      </c>
      <c r="AD49" s="93">
        <f>Y49*(1+'Control Panel'!$C$44)</f>
        <v>28009753.5796028</v>
      </c>
      <c r="AE49" s="91">
        <f>Z49*(1+'Control Panel'!$C$44)</f>
        <v>28009753.5796028</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191730.19561872038</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157627.05167777475</v>
      </c>
      <c r="AH49" s="91">
        <f t="shared" si="7"/>
        <v>-34103.143940945622</v>
      </c>
      <c r="AI49" s="92">
        <f t="shared" si="10"/>
        <v>884266.22999663115</v>
      </c>
      <c r="AJ49" s="92">
        <f t="shared" si="10"/>
        <v>691520.7928487988</v>
      </c>
      <c r="AK49" s="92">
        <f t="shared" si="9"/>
        <v>-192745.43714783236</v>
      </c>
    </row>
    <row r="50" spans="1:37" s="94" customFormat="1" ht="14" x14ac:dyDescent="0.3">
      <c r="A50" s="86" t="str">
        <f>'ESTIMATED Earned Revenue'!A51</f>
        <v>Springfield, IL</v>
      </c>
      <c r="B50" s="86"/>
      <c r="C50" s="87">
        <f>'ESTIMATED Earned Revenue'!$I51*1.07925</f>
        <v>20292159.949500002</v>
      </c>
      <c r="D50" s="87">
        <f>'ESTIMATED Earned Revenue'!$L51*1.07925</f>
        <v>20292159.949500002</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114186.32789868501</v>
      </c>
      <c r="G50" s="89">
        <f t="shared" si="0"/>
        <v>7.6222674240901166E-3</v>
      </c>
      <c r="H50" s="90">
        <f t="shared" si="1"/>
        <v>5.6271155058335003E-3</v>
      </c>
      <c r="I50" s="91">
        <f t="shared" si="2"/>
        <v>-40485.941848815011</v>
      </c>
      <c r="J50" s="91">
        <f>C50*(1+'Control Panel'!$C$44)</f>
        <v>21712611.145965002</v>
      </c>
      <c r="K50" s="91">
        <f>D50*(1+'Control Panel'!$C$44)</f>
        <v>21712611.145965002</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163370.86982982501</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122181.71215627296</v>
      </c>
      <c r="N50" s="92">
        <f t="shared" si="3"/>
        <v>-41189.15767355205</v>
      </c>
      <c r="O50" s="92">
        <f>J50*(1+'Control Panel'!$C$44)</f>
        <v>23232493.926182553</v>
      </c>
      <c r="P50" s="92">
        <f>K50*(1+'Control Panel'!$C$44)</f>
        <v>23232493.926182553</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170659.49248116513</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130736.83775213247</v>
      </c>
      <c r="S50" s="92">
        <f t="shared" si="4"/>
        <v>-39922.654729032656</v>
      </c>
      <c r="T50" s="92">
        <f>O50*(1+'Control Panel'!$C$44)</f>
        <v>24858768.501015332</v>
      </c>
      <c r="U50" s="92">
        <f>P50*(1+'Control Panel'!$C$44)</f>
        <v>24858768.501015332</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177637.8767696947</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139890.90085973975</v>
      </c>
      <c r="X50" s="92">
        <f t="shared" si="5"/>
        <v>-37746.975909954956</v>
      </c>
      <c r="Y50" s="91">
        <f>T50*(1+'Control Panel'!$C$44)</f>
        <v>26598882.296086408</v>
      </c>
      <c r="Z50" s="91">
        <f>U50*(1+'Control Panel'!$C$44)</f>
        <v>26598882.296086408</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184955.71455286679</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149685.82272086063</v>
      </c>
      <c r="AC50" s="93">
        <f t="shared" si="6"/>
        <v>-35269.891832006164</v>
      </c>
      <c r="AD50" s="93">
        <f>Y50*(1+'Control Panel'!$C$44)</f>
        <v>28460804.056812458</v>
      </c>
      <c r="AE50" s="91">
        <f>Z50*(1+'Control Panel'!$C$44)</f>
        <v>28460804.056812458</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192632.2965731397</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160166.46586446511</v>
      </c>
      <c r="AH50" s="91">
        <f t="shared" si="7"/>
        <v>-32465.830708674592</v>
      </c>
      <c r="AI50" s="92">
        <f t="shared" si="10"/>
        <v>889256.25020669133</v>
      </c>
      <c r="AJ50" s="92">
        <f t="shared" si="10"/>
        <v>702661.73935347085</v>
      </c>
      <c r="AK50" s="92">
        <f t="shared" si="9"/>
        <v>-186594.51085322048</v>
      </c>
    </row>
    <row r="51" spans="1:37" s="94" customFormat="1" ht="14" x14ac:dyDescent="0.3">
      <c r="A51" s="86" t="str">
        <f>'ESTIMATED Earned Revenue'!A52</f>
        <v>Chattanooga, TN</v>
      </c>
      <c r="B51" s="86"/>
      <c r="C51" s="87">
        <f>'ESTIMATED Earned Revenue'!$I52*1.07925</f>
        <v>20973413.318917498</v>
      </c>
      <c r="D51" s="87">
        <f>'ESTIMATED Earned Revenue'!$L52*1.07925</f>
        <v>20973413.318917498</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118021.78436850551</v>
      </c>
      <c r="G51" s="89">
        <f t="shared" si="0"/>
        <v>7.537091564013788E-3</v>
      </c>
      <c r="H51" s="90">
        <f t="shared" si="1"/>
        <v>5.6272091992795844E-3</v>
      </c>
      <c r="I51" s="91">
        <f t="shared" si="2"/>
        <v>-40056.752226081982</v>
      </c>
      <c r="J51" s="91">
        <f>C51*(1+'Control Panel'!$C$44)</f>
        <v>22441552.251241725</v>
      </c>
      <c r="K51" s="91">
        <f>D51*(1+'Control Panel'!$C$44)</f>
        <v>22441552.251241725</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165460.29346248347</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126285.64494898092</v>
      </c>
      <c r="N51" s="92">
        <f t="shared" si="3"/>
        <v>-39174.648513502558</v>
      </c>
      <c r="O51" s="92">
        <f>J51*(1+'Control Panel'!$C$44)</f>
        <v>24012460.908828646</v>
      </c>
      <c r="P51" s="92">
        <f>K51*(1+'Control Panel'!$C$44)</f>
        <v>24012460.908828646</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172219.42644645734</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135128.05186442999</v>
      </c>
      <c r="S51" s="92">
        <f t="shared" si="4"/>
        <v>-37091.374582027347</v>
      </c>
      <c r="T51" s="92">
        <f>O51*(1+'Control Panel'!$C$44)</f>
        <v>25693333.172446653</v>
      </c>
      <c r="U51" s="92">
        <f>P51*(1+'Control Panel'!$C$44)</f>
        <v>25693333.172446653</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179307.00611255734</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144589.49995989809</v>
      </c>
      <c r="X51" s="92">
        <f t="shared" si="5"/>
        <v>-34717.506152659247</v>
      </c>
      <c r="Y51" s="91">
        <f>T51*(1+'Control Panel'!$C$44)</f>
        <v>27491866.494517922</v>
      </c>
      <c r="Z51" s="91">
        <f>U51*(1+'Control Panel'!$C$44)</f>
        <v>27491866.494517922</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186741.68294972982</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154713.32375803005</v>
      </c>
      <c r="AC51" s="93">
        <f t="shared" si="6"/>
        <v>-32028.359191699768</v>
      </c>
      <c r="AD51" s="93">
        <f>Y51*(1+'Control Panel'!$C$44)</f>
        <v>29416297.149134178</v>
      </c>
      <c r="AE51" s="91">
        <f>Z51*(1+'Control Panel'!$C$44)</f>
        <v>29416297.149134178</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194543.28275778313</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165545.89197423641</v>
      </c>
      <c r="AH51" s="91">
        <f t="shared" si="7"/>
        <v>-28997.390783546725</v>
      </c>
      <c r="AI51" s="92">
        <f t="shared" si="10"/>
        <v>898271.69172901125</v>
      </c>
      <c r="AJ51" s="92">
        <f t="shared" si="10"/>
        <v>726262.41250557546</v>
      </c>
      <c r="AK51" s="92">
        <f t="shared" si="9"/>
        <v>-172009.27922343579</v>
      </c>
    </row>
    <row r="52" spans="1:37" s="94" customFormat="1" ht="14" x14ac:dyDescent="0.3">
      <c r="A52" s="86" t="str">
        <f>'ESTIMATED Earned Revenue'!A53</f>
        <v>Toledo, OH</v>
      </c>
      <c r="B52" s="86"/>
      <c r="C52" s="87">
        <f>'ESTIMATED Earned Revenue'!$I53*1.07925</f>
        <v>21096172.707300004</v>
      </c>
      <c r="D52" s="87">
        <f>'ESTIMATED Earned Revenue'!$L53*1.07925</f>
        <v>21096172.707300004</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118712.91972509903</v>
      </c>
      <c r="G52" s="89">
        <f t="shared" si="0"/>
        <v>7.522328136875131E-3</v>
      </c>
      <c r="H52" s="90">
        <f t="shared" si="1"/>
        <v>5.6272254390494379E-3</v>
      </c>
      <c r="I52" s="91">
        <f t="shared" si="2"/>
        <v>-39979.413811400998</v>
      </c>
      <c r="J52" s="91">
        <f>C52*(1+'Control Panel'!$C$44)</f>
        <v>22572904.796811007</v>
      </c>
      <c r="K52" s="91">
        <f>D52*(1+'Control Panel'!$C$44)</f>
        <v>22572904.796811007</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165722.99855362205</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127025.15978053598</v>
      </c>
      <c r="N52" s="92">
        <f t="shared" si="3"/>
        <v>-38697.83877308607</v>
      </c>
      <c r="O52" s="92">
        <f>J52*(1+'Control Panel'!$C$44)</f>
        <v>24153008.132587779</v>
      </c>
      <c r="P52" s="92">
        <f>K52*(1+'Control Panel'!$C$44)</f>
        <v>24153008.132587779</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172500.5208939756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135919.33273419389</v>
      </c>
      <c r="S52" s="92">
        <f t="shared" si="4"/>
        <v>-36581.188159781712</v>
      </c>
      <c r="T52" s="92">
        <f>O52*(1+'Control Panel'!$C$44)</f>
        <v>25843718.701868925</v>
      </c>
      <c r="U52" s="92">
        <f>P52*(1+'Control Panel'!$C$44)</f>
        <v>25843718.701868925</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179607.77717140189</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145436.17049054548</v>
      </c>
      <c r="X52" s="92">
        <f t="shared" si="5"/>
        <v>-34171.606680856406</v>
      </c>
      <c r="Y52" s="91">
        <f>T52*(1+'Control Panel'!$C$44)</f>
        <v>27652779.01099975</v>
      </c>
      <c r="Z52" s="91">
        <f>U52*(1+'Control Panel'!$C$44)</f>
        <v>27652779.01099975</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187063.50798269347</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155619.26122582273</v>
      </c>
      <c r="AC52" s="93">
        <f t="shared" si="6"/>
        <v>-31444.246756870736</v>
      </c>
      <c r="AD52" s="93">
        <f>Y52*(1+'Control Panel'!$C$44)</f>
        <v>29588473.541769736</v>
      </c>
      <c r="AE52" s="91">
        <f>Z52*(1+'Control Panel'!$C$44)</f>
        <v>29588473.541769736</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194887.63554305426</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166515.24506477459</v>
      </c>
      <c r="AH52" s="91">
        <f t="shared" si="7"/>
        <v>-28372.390478279674</v>
      </c>
      <c r="AI52" s="92">
        <f t="shared" si="10"/>
        <v>899782.44014474726</v>
      </c>
      <c r="AJ52" s="92">
        <f t="shared" si="10"/>
        <v>730515.16929587256</v>
      </c>
      <c r="AK52" s="92">
        <f t="shared" si="9"/>
        <v>-169267.2708488747</v>
      </c>
    </row>
    <row r="53" spans="1:37" s="94" customFormat="1" ht="14" x14ac:dyDescent="0.3">
      <c r="A53" s="86" t="str">
        <f>'ESTIMATED Earned Revenue'!A54</f>
        <v>Battle Creek, MI</v>
      </c>
      <c r="B53" s="86"/>
      <c r="C53" s="87">
        <f>'ESTIMATED Earned Revenue'!$I54*1.07925</f>
        <v>21397733.234737504</v>
      </c>
      <c r="D53" s="87">
        <f>'ESTIMATED Earned Revenue'!$L54*1.07925</f>
        <v>20866078.495987501</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117417.48931540962</v>
      </c>
      <c r="G53" s="89">
        <f t="shared" si="0"/>
        <v>7.4709174432530069E-3</v>
      </c>
      <c r="H53" s="90">
        <f t="shared" si="1"/>
        <v>5.6271948434387774E-3</v>
      </c>
      <c r="I53" s="91">
        <f t="shared" si="2"/>
        <v>-42443.209154065378</v>
      </c>
      <c r="J53" s="91">
        <f>C53*(1+'Control Panel'!$C$44)</f>
        <v>22895574.561169133</v>
      </c>
      <c r="K53" s="91">
        <f>D53*(1+'Control Panel'!$C$44)</f>
        <v>22326703.990706626</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166368.33808233828</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125639.04924216832</v>
      </c>
      <c r="N53" s="92">
        <f t="shared" si="3"/>
        <v>-40729.28884016996</v>
      </c>
      <c r="O53" s="92">
        <f>J53*(1+'Control Panel'!$C$44)</f>
        <v>24498264.780450974</v>
      </c>
      <c r="P53" s="92">
        <f>K53*(1+'Control Panel'!$C$44)</f>
        <v>23889573.270056091</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173191.03418970198</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134436.1944581405</v>
      </c>
      <c r="S53" s="92">
        <f t="shared" si="4"/>
        <v>-38754.839731561486</v>
      </c>
      <c r="T53" s="92">
        <f>O53*(1+'Control Panel'!$C$44)</f>
        <v>26213143.315082543</v>
      </c>
      <c r="U53" s="92">
        <f>P53*(1+'Control Panel'!$C$44)</f>
        <v>25561843.39896002</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180346.62639782912</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143849.21253516836</v>
      </c>
      <c r="X53" s="92">
        <f t="shared" si="5"/>
        <v>-36497.41386266076</v>
      </c>
      <c r="Y53" s="91">
        <f>T53*(1+'Control Panel'!$C$44)</f>
        <v>28048063.347138323</v>
      </c>
      <c r="Z53" s="91">
        <f>U53*(1+'Control Panel'!$C$44)</f>
        <v>27351172.436887223</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187854.07665497062</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153921.21621356922</v>
      </c>
      <c r="AC53" s="93">
        <f t="shared" si="6"/>
        <v>-33932.860441401397</v>
      </c>
      <c r="AD53" s="93">
        <f>Y53*(1+'Control Panel'!$C$44)</f>
        <v>30011427.781438008</v>
      </c>
      <c r="AE53" s="91">
        <f>Z53*(1+'Control Panel'!$C$44)</f>
        <v>29265754.50746933</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195733.54402239079</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164698.33690166331</v>
      </c>
      <c r="AH53" s="91">
        <f t="shared" si="7"/>
        <v>-31035.207120727486</v>
      </c>
      <c r="AI53" s="92">
        <f t="shared" si="10"/>
        <v>903493.61934723076</v>
      </c>
      <c r="AJ53" s="92">
        <f t="shared" si="10"/>
        <v>722544.00935070973</v>
      </c>
      <c r="AK53" s="92">
        <f t="shared" si="9"/>
        <v>-180949.60999652103</v>
      </c>
    </row>
    <row r="54" spans="1:37" s="94" customFormat="1" ht="14" x14ac:dyDescent="0.3">
      <c r="A54" s="86" t="str">
        <f>'ESTIMATED Earned Revenue'!A55</f>
        <v>Akron, OH</v>
      </c>
      <c r="B54" s="86"/>
      <c r="C54" s="87">
        <f>'ESTIMATED Earned Revenue'!$I55*1.07925</f>
        <v>21954751.050000001</v>
      </c>
      <c r="D54" s="87">
        <f>'ESTIMATED Earned Revenue'!$L55*1.07925</f>
        <v>20607843.812249999</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115963.62804596749</v>
      </c>
      <c r="G54" s="89">
        <f t="shared" si="0"/>
        <v>7.3321138433040892E-3</v>
      </c>
      <c r="H54" s="90">
        <f t="shared" si="1"/>
        <v>5.6271596923223371E-3</v>
      </c>
      <c r="I54" s="91">
        <f t="shared" si="2"/>
        <v>-45011.106054032512</v>
      </c>
      <c r="J54" s="91">
        <f>C54*(1+'Control Panel'!$C$44)</f>
        <v>23491583.623500001</v>
      </c>
      <c r="K54" s="91">
        <f>D54*(1+'Control Panel'!$C$44)</f>
        <v>22050392.879107501</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167560.35620700003</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124083.41768386523</v>
      </c>
      <c r="N54" s="92">
        <f t="shared" si="3"/>
        <v>-43476.938523134799</v>
      </c>
      <c r="O54" s="92">
        <f>J54*(1+'Control Panel'!$C$44)</f>
        <v>25135994.477145001</v>
      </c>
      <c r="P54" s="92">
        <f>K54*(1+'Control Panel'!$C$44)</f>
        <v>23593920.380645029</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174466.49358309005</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132771.66869075623</v>
      </c>
      <c r="S54" s="92">
        <f t="shared" si="4"/>
        <v>-41694.824892333825</v>
      </c>
      <c r="T54" s="92">
        <f>O54*(1+'Control Panel'!$C$44)</f>
        <v>26895514.090545151</v>
      </c>
      <c r="U54" s="92">
        <f>P54*(1+'Control Panel'!$C$44)</f>
        <v>25245494.807290182</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181711.36794875434</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142068.16996406717</v>
      </c>
      <c r="X54" s="92">
        <f t="shared" si="5"/>
        <v>-39643.197984687169</v>
      </c>
      <c r="Y54" s="91">
        <f>T54*(1+'Control Panel'!$C$44)</f>
        <v>28778200.076883312</v>
      </c>
      <c r="Z54" s="91">
        <f>U54*(1+'Control Panel'!$C$44)</f>
        <v>27012679.443800494</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189314.3501144606</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152015.50066249093</v>
      </c>
      <c r="AC54" s="93">
        <f t="shared" si="6"/>
        <v>-37298.849451969669</v>
      </c>
      <c r="AD54" s="93">
        <f>Y54*(1+'Control Panel'!$C$44)</f>
        <v>30792674.082265146</v>
      </c>
      <c r="AE54" s="91">
        <f>Z54*(1+'Control Panel'!$C$44)</f>
        <v>28903567.004866529</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197296.03662404508</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162659.22126200952</v>
      </c>
      <c r="AH54" s="91">
        <f t="shared" si="7"/>
        <v>-34636.815362035559</v>
      </c>
      <c r="AI54" s="92">
        <f t="shared" si="10"/>
        <v>910348.60447735013</v>
      </c>
      <c r="AJ54" s="92">
        <f t="shared" si="10"/>
        <v>713597.97826318908</v>
      </c>
      <c r="AK54" s="92">
        <f t="shared" si="9"/>
        <v>-196750.62621416105</v>
      </c>
    </row>
    <row r="55" spans="1:37" s="94" customFormat="1" ht="14" x14ac:dyDescent="0.3">
      <c r="A55" s="86" t="str">
        <f>'ESTIMATED Earned Revenue'!A56</f>
        <v>Fredericksburg, VA</v>
      </c>
      <c r="B55" s="86"/>
      <c r="C55" s="87">
        <f>'ESTIMATED Earned Revenue'!$I56*1.07925</f>
        <v>22081745.31825</v>
      </c>
      <c r="D55" s="87">
        <f>'ESTIMATED Earned Revenue'!$L56*1.07925</f>
        <v>22081745.31825</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124261.68789474751</v>
      </c>
      <c r="G55" s="89">
        <f t="shared" si="0"/>
        <v>7.3014483372040593E-3</v>
      </c>
      <c r="H55" s="90">
        <f t="shared" si="1"/>
        <v>5.6273490208243815E-3</v>
      </c>
      <c r="I55" s="91">
        <f t="shared" si="2"/>
        <v>-36967.03474175249</v>
      </c>
      <c r="J55" s="91">
        <f>C55*(1+'Control Panel'!$C$44)</f>
        <v>23627467.490527503</v>
      </c>
      <c r="K55" s="91">
        <f>D55*(1+'Control Panel'!$C$44)</f>
        <v>23627467.490527503</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167832.12394105503</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132962.34774615985</v>
      </c>
      <c r="N55" s="92">
        <f t="shared" si="3"/>
        <v>-34869.776194895181</v>
      </c>
      <c r="O55" s="92">
        <f>J55*(1+'Control Panel'!$C$44)</f>
        <v>25281390.214864429</v>
      </c>
      <c r="P55" s="92">
        <f>K55*(1+'Control Panel'!$C$44)</f>
        <v>25281390.214864429</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174757.28505852888</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142272.12385741144</v>
      </c>
      <c r="S55" s="92">
        <f t="shared" si="4"/>
        <v>-32485.161201117444</v>
      </c>
      <c r="T55" s="92">
        <f>O55*(1+'Control Panel'!$C$44)</f>
        <v>27051087.529904939</v>
      </c>
      <c r="U55" s="92">
        <f>P55*(1+'Control Panel'!$C$44)</f>
        <v>27051087.529904939</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182022.5148274739</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152233.65699238825</v>
      </c>
      <c r="X55" s="92">
        <f t="shared" si="5"/>
        <v>-29788.857835085655</v>
      </c>
      <c r="Y55" s="91">
        <f>T55*(1+'Control Panel'!$C$44)</f>
        <v>28944663.656998288</v>
      </c>
      <c r="Z55" s="91">
        <f>U55*(1+'Control Panel'!$C$44)</f>
        <v>28944663.656998288</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189647.27727469057</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162892.57178279452</v>
      </c>
      <c r="AC55" s="93">
        <f t="shared" si="6"/>
        <v>-26754.705491896049</v>
      </c>
      <c r="AD55" s="93">
        <f>Y55*(1+'Control Panel'!$C$44)</f>
        <v>30970790.11298817</v>
      </c>
      <c r="AE55" s="91">
        <f>Z55*(1+'Control Panel'!$C$44)</f>
        <v>30970790.11298817</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197652.26868549112</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174297.68736073439</v>
      </c>
      <c r="AH55" s="91">
        <f t="shared" si="7"/>
        <v>-23354.581324756728</v>
      </c>
      <c r="AI55" s="92">
        <f t="shared" si="10"/>
        <v>911911.46978723956</v>
      </c>
      <c r="AJ55" s="92">
        <f t="shared" si="10"/>
        <v>764658.38773948839</v>
      </c>
      <c r="AK55" s="92">
        <f t="shared" si="9"/>
        <v>-147253.08204775117</v>
      </c>
    </row>
    <row r="56" spans="1:37" s="94" customFormat="1" ht="14" x14ac:dyDescent="0.3">
      <c r="A56" s="86" t="str">
        <f>'ESTIMATED Earned Revenue'!A57</f>
        <v>Tulsa, OK</v>
      </c>
      <c r="B56" s="86"/>
      <c r="C56" s="87">
        <f>'ESTIMATED Earned Revenue'!$I57*1.07925</f>
        <v>22377397.123636365</v>
      </c>
      <c r="D56" s="87">
        <f>'ESTIMATED Earned Revenue'!$L57*1.07925</f>
        <v>22377397.123636365</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125926.20755907273</v>
      </c>
      <c r="G56" s="89">
        <f t="shared" si="0"/>
        <v>7.2314052145210674E-3</v>
      </c>
      <c r="H56" s="90">
        <f t="shared" si="1"/>
        <v>5.6273840457548938E-3</v>
      </c>
      <c r="I56" s="91">
        <f t="shared" si="2"/>
        <v>-35893.818688200001</v>
      </c>
      <c r="J56" s="91">
        <f>C56*(1+'Control Panel'!$C$44)</f>
        <v>23943814.92229091</v>
      </c>
      <c r="K56" s="91">
        <f>D56*(1+'Control Panel'!$C$44)</f>
        <v>23943814.92229091</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168464.81880458185</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134743.38378698783</v>
      </c>
      <c r="N56" s="92">
        <f t="shared" si="3"/>
        <v>-33721.43501759402</v>
      </c>
      <c r="O56" s="92">
        <f>J56*(1+'Control Panel'!$C$44)</f>
        <v>25619881.966851275</v>
      </c>
      <c r="P56" s="92">
        <f>K56*(1+'Control Panel'!$C$44)</f>
        <v>25619881.966851275</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175434.26856250258</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144177.83242109738</v>
      </c>
      <c r="S56" s="92">
        <f t="shared" si="4"/>
        <v>-31256.436141405196</v>
      </c>
      <c r="T56" s="92">
        <f>O56*(1+'Control Panel'!$C$44)</f>
        <v>27413273.704530865</v>
      </c>
      <c r="U56" s="92">
        <f>P56*(1+'Control Panel'!$C$44)</f>
        <v>27413273.704530865</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182746.88717672578</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154272.76515553219</v>
      </c>
      <c r="X56" s="92">
        <f t="shared" si="5"/>
        <v>-28474.122021193587</v>
      </c>
      <c r="Y56" s="91">
        <f>T56*(1+'Control Panel'!$C$44)</f>
        <v>29332202.863848027</v>
      </c>
      <c r="Z56" s="91">
        <f>U56*(1+'Control Panel'!$C$44)</f>
        <v>29332202.863848027</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190422.35568839003</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165074.41751735855</v>
      </c>
      <c r="AC56" s="93">
        <f t="shared" si="6"/>
        <v>-25347.938171031477</v>
      </c>
      <c r="AD56" s="93">
        <f>Y56*(1+'Control Panel'!$C$44)</f>
        <v>31385457.06431739</v>
      </c>
      <c r="AE56" s="91">
        <f>Z56*(1+'Control Panel'!$C$44)</f>
        <v>31385457.06431739</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198481.60258814957</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176632.26229671788</v>
      </c>
      <c r="AH56" s="91">
        <f t="shared" si="7"/>
        <v>-21849.340291431698</v>
      </c>
      <c r="AI56" s="92">
        <f t="shared" si="10"/>
        <v>915549.93282034982</v>
      </c>
      <c r="AJ56" s="92">
        <f t="shared" si="10"/>
        <v>774900.66117769375</v>
      </c>
      <c r="AK56" s="92">
        <f t="shared" si="9"/>
        <v>-140649.27164265607</v>
      </c>
    </row>
    <row r="57" spans="1:37" s="94" customFormat="1" ht="14" x14ac:dyDescent="0.3">
      <c r="A57" s="86" t="str">
        <f>'ESTIMATED Earned Revenue'!A58</f>
        <v>Medford, OR</v>
      </c>
      <c r="B57" s="86"/>
      <c r="C57" s="87">
        <f>'ESTIMATED Earned Revenue'!$I58*1.07925</f>
        <v>22396033.268257502</v>
      </c>
      <c r="D57" s="87">
        <f>'ESTIMATED Earned Revenue'!$L58*1.07925</f>
        <v>22396033.268257502</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126031.12905328974</v>
      </c>
      <c r="G57" s="89">
        <f t="shared" si="0"/>
        <v>7.2270520675605391E-3</v>
      </c>
      <c r="H57" s="90">
        <f t="shared" si="1"/>
        <v>5.6273862225377667E-3</v>
      </c>
      <c r="I57" s="91">
        <f t="shared" si="2"/>
        <v>-35826.169483225269</v>
      </c>
      <c r="J57" s="91">
        <f>C57*(1+'Control Panel'!$C$44)</f>
        <v>23963755.597035527</v>
      </c>
      <c r="K57" s="91">
        <f>D57*(1+'Control Panel'!$C$44)</f>
        <v>23963755.597035527</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168504.70015407106</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134855.64978580002</v>
      </c>
      <c r="N57" s="92">
        <f t="shared" si="3"/>
        <v>-33649.05036827104</v>
      </c>
      <c r="O57" s="92">
        <f>J57*(1+'Control Panel'!$C$44)</f>
        <v>25641218.488828015</v>
      </c>
      <c r="P57" s="92">
        <f>K57*(1+'Control Panel'!$C$44)</f>
        <v>25641218.488828015</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175476.94160645606</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144297.95703982643</v>
      </c>
      <c r="S57" s="92">
        <f t="shared" si="4"/>
        <v>-31178.984566629631</v>
      </c>
      <c r="T57" s="92">
        <f>O57*(1+'Control Panel'!$C$44)</f>
        <v>27436103.783045977</v>
      </c>
      <c r="U57" s="92">
        <f>P57*(1+'Control Panel'!$C$44)</f>
        <v>27436103.783045977</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182792.547333756</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154401.29849757228</v>
      </c>
      <c r="X57" s="92">
        <f t="shared" si="5"/>
        <v>-28391.248836183717</v>
      </c>
      <c r="Y57" s="91">
        <f>T57*(1+'Control Panel'!$C$44)</f>
        <v>29356631.047859196</v>
      </c>
      <c r="Z57" s="91">
        <f>U57*(1+'Control Panel'!$C$44)</f>
        <v>29356631.047859196</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190471.21205641236</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165211.94819334144</v>
      </c>
      <c r="AC57" s="93">
        <f t="shared" si="6"/>
        <v>-25259.263863070926</v>
      </c>
      <c r="AD57" s="93">
        <f>Y57*(1+'Control Panel'!$C$44)</f>
        <v>31411595.22120934</v>
      </c>
      <c r="AE57" s="91">
        <f>Z57*(1+'Control Panel'!$C$44)</f>
        <v>31411595.22120934</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198533.87890193347</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176779.42012001955</v>
      </c>
      <c r="AH57" s="91">
        <f t="shared" si="7"/>
        <v>-21754.458781913912</v>
      </c>
      <c r="AI57" s="92">
        <f t="shared" si="10"/>
        <v>915779.28005262895</v>
      </c>
      <c r="AJ57" s="92">
        <f t="shared" si="10"/>
        <v>775546.27363655984</v>
      </c>
      <c r="AK57" s="92">
        <f t="shared" si="9"/>
        <v>-140233.00641606911</v>
      </c>
    </row>
    <row r="58" spans="1:37" s="94" customFormat="1" ht="14" x14ac:dyDescent="0.3">
      <c r="A58" s="86" t="str">
        <f>'ESTIMATED Earned Revenue'!A59</f>
        <v>Grand Island, NE</v>
      </c>
      <c r="B58" s="86"/>
      <c r="C58" s="87">
        <f>'ESTIMATED Earned Revenue'!$I59*1.07925</f>
        <v>22816793.353500001</v>
      </c>
      <c r="D58" s="87">
        <f>'ESTIMATED Earned Revenue'!$L59*1.07925</f>
        <v>22816793.353500001</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128400.008333205</v>
      </c>
      <c r="G58" s="89">
        <f t="shared" si="0"/>
        <v>7.130661008596227E-3</v>
      </c>
      <c r="H58" s="90">
        <f t="shared" si="1"/>
        <v>5.6274344227037918E-3</v>
      </c>
      <c r="I58" s="91">
        <f t="shared" si="2"/>
        <v>-34298.810373795</v>
      </c>
      <c r="J58" s="91">
        <f>C58*(1+'Control Panel'!$C$44)</f>
        <v>24413968.888245001</v>
      </c>
      <c r="K58" s="91">
        <f>D58*(1+'Control Panel'!$C$44)</f>
        <v>24413968.888245001</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169405.12673649003</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137390.35061530935</v>
      </c>
      <c r="N58" s="92">
        <f t="shared" si="3"/>
        <v>-32014.776121180679</v>
      </c>
      <c r="O58" s="92">
        <f>J58*(1+'Control Panel'!$C$44)</f>
        <v>26122946.710422155</v>
      </c>
      <c r="P58" s="92">
        <f>K58*(1+'Control Panel'!$C$44)</f>
        <v>26122946.710422155</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176440.39804964434</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147010.08692740143</v>
      </c>
      <c r="S58" s="92">
        <f t="shared" si="4"/>
        <v>-29430.311122242914</v>
      </c>
      <c r="T58" s="92">
        <f>O58*(1+'Control Panel'!$C$44)</f>
        <v>27951552.980151705</v>
      </c>
      <c r="U58" s="92">
        <f>P58*(1+'Control Panel'!$C$44)</f>
        <v>27951552.980151705</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183823.44572796745</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157303.27747727753</v>
      </c>
      <c r="X58" s="92">
        <f t="shared" si="5"/>
        <v>-26520.168250689923</v>
      </c>
      <c r="Y58" s="91">
        <f>T58*(1+'Control Panel'!$C$44)</f>
        <v>29908161.688762326</v>
      </c>
      <c r="Z58" s="91">
        <f>U58*(1+'Control Panel'!$C$44)</f>
        <v>29908161.688762326</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191574.27333821863</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168317.06570162604</v>
      </c>
      <c r="AC58" s="93">
        <f t="shared" si="6"/>
        <v>-23257.20763659259</v>
      </c>
      <c r="AD58" s="93">
        <f>Y58*(1+'Control Panel'!$C$44)</f>
        <v>32001733.006975692</v>
      </c>
      <c r="AE58" s="91">
        <f>Z58*(1+'Control Panel'!$C$44)</f>
        <v>32001733.006975692</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199714.15447346616</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180101.89585388411</v>
      </c>
      <c r="AH58" s="91">
        <f t="shared" si="7"/>
        <v>-19612.258619582048</v>
      </c>
      <c r="AI58" s="92">
        <f t="shared" si="10"/>
        <v>920957.39832578646</v>
      </c>
      <c r="AJ58" s="92">
        <f t="shared" si="10"/>
        <v>790122.67657549842</v>
      </c>
      <c r="AK58" s="92">
        <f t="shared" si="9"/>
        <v>-130834.72175028804</v>
      </c>
    </row>
    <row r="59" spans="1:37" s="94" customFormat="1" ht="14" x14ac:dyDescent="0.3">
      <c r="A59" s="86" t="str">
        <f>'ESTIMATED Earned Revenue'!A60</f>
        <v>Newark, OH</v>
      </c>
      <c r="B59" s="86"/>
      <c r="C59" s="87">
        <f>'ESTIMATED Earned Revenue'!$I60*1.07925</f>
        <v>22945471.737412505</v>
      </c>
      <c r="D59" s="87">
        <f>'ESTIMATED Earned Revenue'!$L60*1.07925</f>
        <v>22945471.737412505</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129124.4676346324</v>
      </c>
      <c r="G59" s="89">
        <f t="shared" si="0"/>
        <v>7.10188822176733E-3</v>
      </c>
      <c r="H59" s="90">
        <f t="shared" si="1"/>
        <v>5.6274488104812179E-3</v>
      </c>
      <c r="I59" s="91">
        <f t="shared" si="2"/>
        <v>-33831.707840192626</v>
      </c>
      <c r="J59" s="91">
        <f>C59*(1+'Control Panel'!$C$44)</f>
        <v>24551654.759031381</v>
      </c>
      <c r="K59" s="91">
        <f>D59*(1+'Control Panel'!$C$44)</f>
        <v>24551654.759031381</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169680.49847806277</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138165.52206783669</v>
      </c>
      <c r="N59" s="92">
        <f t="shared" si="3"/>
        <v>-31514.976410226081</v>
      </c>
      <c r="O59" s="92">
        <f>J59*(1+'Control Panel'!$C$44)</f>
        <v>26270270.592163581</v>
      </c>
      <c r="P59" s="92">
        <f>K59*(1+'Control Panel'!$C$44)</f>
        <v>26270270.592163581</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176735.04581312719</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147839.52038160566</v>
      </c>
      <c r="S59" s="92">
        <f t="shared" si="4"/>
        <v>-28895.525431521528</v>
      </c>
      <c r="T59" s="92">
        <f>O59*(1+'Control Panel'!$C$44)</f>
        <v>28109189.533615034</v>
      </c>
      <c r="U59" s="92">
        <f>P59*(1+'Control Panel'!$C$44)</f>
        <v>28109189.533615034</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184138.7188348941</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158190.77127327607</v>
      </c>
      <c r="X59" s="92">
        <f t="shared" si="5"/>
        <v>-25947.947561618028</v>
      </c>
      <c r="Y59" s="91">
        <f>T59*(1+'Control Panel'!$C$44)</f>
        <v>30076832.800968088</v>
      </c>
      <c r="Z59" s="91">
        <f>U59*(1+'Control Panel'!$C$44)</f>
        <v>30076832.800968088</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191911.61556263015</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169266.6840633445</v>
      </c>
      <c r="AC59" s="93">
        <f t="shared" si="6"/>
        <v>-22644.931499285653</v>
      </c>
      <c r="AD59" s="93">
        <f>Y59*(1+'Control Panel'!$C$44)</f>
        <v>32182211.097035855</v>
      </c>
      <c r="AE59" s="91">
        <f>Z59*(1+'Control Panel'!$C$44)</f>
        <v>32182211.097035855</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200075.11065358648</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181117.98750092284</v>
      </c>
      <c r="AH59" s="91">
        <f t="shared" si="7"/>
        <v>-18957.12315266364</v>
      </c>
      <c r="AI59" s="92">
        <f t="shared" si="10"/>
        <v>922540.98934230069</v>
      </c>
      <c r="AJ59" s="92">
        <f t="shared" si="10"/>
        <v>794580.48528698576</v>
      </c>
      <c r="AK59" s="92">
        <f t="shared" si="9"/>
        <v>-127960.50405531493</v>
      </c>
    </row>
    <row r="60" spans="1:37" s="94" customFormat="1" ht="14" x14ac:dyDescent="0.3">
      <c r="A60" s="86" t="str">
        <f>'ESTIMATED Earned Revenue'!A61</f>
        <v>Waterloo, IA</v>
      </c>
      <c r="B60" s="86"/>
      <c r="C60" s="87">
        <f>'ESTIMATED Earned Revenue'!$I61*1.07925</f>
        <v>23015515.353810005</v>
      </c>
      <c r="D60" s="87">
        <f>'ESTIMATED Earned Revenue'!$L61*1.07925</f>
        <v>23015515.353810005</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129518.81319495031</v>
      </c>
      <c r="G60" s="89">
        <f t="shared" si="0"/>
        <v>7.0863615348339768E-3</v>
      </c>
      <c r="H60" s="90">
        <f t="shared" si="1"/>
        <v>5.6274565745715391E-3</v>
      </c>
      <c r="I60" s="91">
        <f t="shared" si="2"/>
        <v>-33577.4495126697</v>
      </c>
      <c r="J60" s="91">
        <f>C60*(1+'Control Panel'!$C$44)</f>
        <v>24626601.428576708</v>
      </c>
      <c r="K60" s="91">
        <f>D60*(1+'Control Panel'!$C$44)</f>
        <v>24626601.428576708</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169830.39181715343</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138587.47181737688</v>
      </c>
      <c r="N60" s="92">
        <f t="shared" si="3"/>
        <v>-31242.919999776554</v>
      </c>
      <c r="O60" s="92">
        <f>J60*(1+'Control Panel'!$C$44)</f>
        <v>26350463.528577078</v>
      </c>
      <c r="P60" s="92">
        <f>K60*(1+'Control Panel'!$C$44)</f>
        <v>26350463.528577078</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176895.43168595419</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148291.00661361366</v>
      </c>
      <c r="S60" s="92">
        <f t="shared" si="4"/>
        <v>-28604.425072340528</v>
      </c>
      <c r="T60" s="92">
        <f>O60*(1+'Control Panel'!$C$44)</f>
        <v>28194995.975577474</v>
      </c>
      <c r="U60" s="92">
        <f>P60*(1+'Control Panel'!$C$44)</f>
        <v>28194995.975577474</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184310.33171881898</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158673.86154152462</v>
      </c>
      <c r="X60" s="92">
        <f t="shared" si="5"/>
        <v>-25636.470177294366</v>
      </c>
      <c r="Y60" s="91">
        <f>T60*(1+'Control Panel'!$C$44)</f>
        <v>30168645.693867899</v>
      </c>
      <c r="Z60" s="91">
        <f>U60*(1+'Control Panel'!$C$44)</f>
        <v>30168645.693867899</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192095.24134842979</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169783.59065037043</v>
      </c>
      <c r="AC60" s="93">
        <f t="shared" si="6"/>
        <v>-22311.650698059355</v>
      </c>
      <c r="AD60" s="93">
        <f>Y60*(1+'Control Panel'!$C$44)</f>
        <v>32280450.892438654</v>
      </c>
      <c r="AE60" s="91">
        <f>Z60*(1+'Control Panel'!$C$44)</f>
        <v>32280450.892438654</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200271.59024439211</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181671.07754904061</v>
      </c>
      <c r="AH60" s="91">
        <f t="shared" si="7"/>
        <v>-18600.512695351499</v>
      </c>
      <c r="AI60" s="92">
        <f t="shared" si="10"/>
        <v>923402.9868147485</v>
      </c>
      <c r="AJ60" s="92">
        <f t="shared" si="10"/>
        <v>797007.00817192625</v>
      </c>
      <c r="AK60" s="92">
        <f t="shared" si="9"/>
        <v>-126395.97864282224</v>
      </c>
    </row>
    <row r="61" spans="1:37" s="94" customFormat="1" ht="14" x14ac:dyDescent="0.3">
      <c r="A61" s="86" t="str">
        <f>'ESTIMATED Earned Revenue'!A62</f>
        <v>Waco, TX</v>
      </c>
      <c r="B61" s="86"/>
      <c r="C61" s="87">
        <f>'ESTIMATED Earned Revenue'!$I62*1.07925</f>
        <v>23064929.322307501</v>
      </c>
      <c r="D61" s="87">
        <f>'ESTIMATED Earned Revenue'!$L62*1.07925</f>
        <v>23064929.322307501</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129797.01383759122</v>
      </c>
      <c r="G61" s="89">
        <f t="shared" si="0"/>
        <v>7.0754645879959003E-3</v>
      </c>
      <c r="H61" s="90">
        <f t="shared" si="1"/>
        <v>5.6274620235691169E-3</v>
      </c>
      <c r="I61" s="91">
        <f t="shared" si="2"/>
        <v>-33398.076807023783</v>
      </c>
      <c r="J61" s="91">
        <f>C61*(1+'Control Panel'!$C$44)</f>
        <v>24679474.374869026</v>
      </c>
      <c r="K61" s="91">
        <f>D61*(1+'Control Panel'!$C$44)</f>
        <v>24679474.374869026</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169936.13770973808</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138885.14650500263</v>
      </c>
      <c r="N61" s="92">
        <f t="shared" si="3"/>
        <v>-31050.991204735445</v>
      </c>
      <c r="O61" s="92">
        <f>J61*(1+'Control Panel'!$C$44)</f>
        <v>26407037.581109859</v>
      </c>
      <c r="P61" s="92">
        <f>K61*(1+'Control Panel'!$C$44)</f>
        <v>26407037.581109859</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177008.57979101976</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148609.51852937322</v>
      </c>
      <c r="S61" s="92">
        <f t="shared" si="4"/>
        <v>-28399.061261646537</v>
      </c>
      <c r="T61" s="92">
        <f>O61*(1+'Control Panel'!$C$44)</f>
        <v>28255530.211787552</v>
      </c>
      <c r="U61" s="92">
        <f>P61*(1+'Control Panel'!$C$44)</f>
        <v>28255530.211787552</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184431.40019123914</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159014.66929138734</v>
      </c>
      <c r="X61" s="92">
        <f t="shared" si="5"/>
        <v>-25416.730899851798</v>
      </c>
      <c r="Y61" s="91">
        <f>T61*(1+'Control Panel'!$C$44)</f>
        <v>30233417.326612681</v>
      </c>
      <c r="Z61" s="91">
        <f>U61*(1+'Control Panel'!$C$44)</f>
        <v>30233417.326612681</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192224.78461391933</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170148.25494272355</v>
      </c>
      <c r="AC61" s="93">
        <f t="shared" si="6"/>
        <v>-22076.529671195778</v>
      </c>
      <c r="AD61" s="93">
        <f>Y61*(1+'Control Panel'!$C$44)</f>
        <v>32349756.539475571</v>
      </c>
      <c r="AE61" s="91">
        <f>Z61*(1+'Control Panel'!$C$44)</f>
        <v>32349756.539475571</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200410.20153846592</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182061.26834185843</v>
      </c>
      <c r="AH61" s="91">
        <f t="shared" si="7"/>
        <v>-18348.933196607482</v>
      </c>
      <c r="AI61" s="92">
        <f t="shared" si="10"/>
        <v>924011.10384438222</v>
      </c>
      <c r="AJ61" s="92">
        <f t="shared" si="10"/>
        <v>798718.85761034512</v>
      </c>
      <c r="AK61" s="92">
        <f t="shared" si="9"/>
        <v>-125292.2462340371</v>
      </c>
    </row>
    <row r="62" spans="1:37" s="94" customFormat="1" ht="14" x14ac:dyDescent="0.3">
      <c r="A62" s="86" t="str">
        <f>'ESTIMATED Earned Revenue'!A63</f>
        <v>Stockton, CA</v>
      </c>
      <c r="B62" s="86"/>
      <c r="C62" s="87">
        <f>'ESTIMATED Earned Revenue'!$I63*1.07925</f>
        <v>23886252.397500001</v>
      </c>
      <c r="D62" s="87">
        <f>'ESTIMATED Earned Revenue'!$L63*1.07925</f>
        <v>23886252.397500001</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134421.06275092499</v>
      </c>
      <c r="G62" s="89">
        <f t="shared" si="0"/>
        <v>6.9009459521683844E-3</v>
      </c>
      <c r="H62" s="90">
        <f t="shared" si="1"/>
        <v>5.6275492912816185E-3</v>
      </c>
      <c r="I62" s="91">
        <f t="shared" si="2"/>
        <v>-30416.674044075015</v>
      </c>
      <c r="J62" s="91">
        <f>C62*(1+'Control Panel'!$C$44)</f>
        <v>25558290.065325003</v>
      </c>
      <c r="K62" s="91">
        <f>D62*(1+'Control Panel'!$C$44)</f>
        <v>25558290.065325003</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171693.76909065002</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143832.87884226977</v>
      </c>
      <c r="N62" s="92">
        <f t="shared" si="3"/>
        <v>-27860.890248380252</v>
      </c>
      <c r="O62" s="92">
        <f>J62*(1+'Control Panel'!$C$44)</f>
        <v>27347370.369897757</v>
      </c>
      <c r="P62" s="92">
        <f>K62*(1+'Control Panel'!$C$44)</f>
        <v>27347370.369897757</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178889.24536859556</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153903.59213024908</v>
      </c>
      <c r="S62" s="92">
        <f t="shared" si="4"/>
        <v>-24985.65323834648</v>
      </c>
      <c r="T62" s="92">
        <f>O62*(1+'Control Panel'!$C$44)</f>
        <v>29261686.295790602</v>
      </c>
      <c r="U62" s="92">
        <f>P62*(1+'Control Panel'!$C$44)</f>
        <v>29261686.295790602</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186443.71235924523</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164679.32804432453</v>
      </c>
      <c r="X62" s="92">
        <f t="shared" si="5"/>
        <v>-21764.384314920695</v>
      </c>
      <c r="Y62" s="91">
        <f>T62*(1+'Control Panel'!$C$44)</f>
        <v>31310004.336495947</v>
      </c>
      <c r="Z62" s="91">
        <f>U62*(1+'Control Panel'!$C$44)</f>
        <v>31310004.336495947</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194377.95863368586</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176209.43980836633</v>
      </c>
      <c r="AC62" s="93">
        <f t="shared" si="6"/>
        <v>-18168.518825319537</v>
      </c>
      <c r="AD62" s="93">
        <f>Y62*(1+'Control Panel'!$C$44)</f>
        <v>33501704.640050665</v>
      </c>
      <c r="AE62" s="91">
        <f>Z62*(1+'Control Panel'!$C$44)</f>
        <v>33501704.640050665</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202714.09773961612</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188546.73614809621</v>
      </c>
      <c r="AH62" s="91">
        <f t="shared" si="7"/>
        <v>-14167.361591519904</v>
      </c>
      <c r="AI62" s="92">
        <f t="shared" si="10"/>
        <v>934118.78319179267</v>
      </c>
      <c r="AJ62" s="92">
        <f t="shared" si="10"/>
        <v>827171.97497330583</v>
      </c>
      <c r="AK62" s="92">
        <f t="shared" si="9"/>
        <v>-106946.80821848684</v>
      </c>
    </row>
    <row r="63" spans="1:37" s="94" customFormat="1" ht="14" x14ac:dyDescent="0.3">
      <c r="A63" s="86" t="str">
        <f>'ESTIMATED Earned Revenue'!A64</f>
        <v>Flint, MI</v>
      </c>
      <c r="B63" s="86"/>
      <c r="C63" s="87">
        <f>'ESTIMATED Earned Revenue'!$I64*1.07925</f>
        <v>23987505.711435001</v>
      </c>
      <c r="D63" s="87">
        <f>'ESTIMATED Earned Revenue'!$L64*1.07925</f>
        <v>23987505.711435001</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134991.11890837905</v>
      </c>
      <c r="G63" s="89">
        <f t="shared" si="0"/>
        <v>6.8802586399883264E-3</v>
      </c>
      <c r="H63" s="90">
        <f t="shared" si="1"/>
        <v>5.6275596359327976E-3</v>
      </c>
      <c r="I63" s="91">
        <f t="shared" si="2"/>
        <v>-30049.124514490948</v>
      </c>
      <c r="J63" s="91">
        <f>C63*(1+'Control Panel'!$C$44)</f>
        <v>25666631.111235455</v>
      </c>
      <c r="K63" s="91">
        <f>D63*(1+'Control Panel'!$C$44)</f>
        <v>25666631.111235455</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171910.45118247092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144442.83893074561</v>
      </c>
      <c r="N63" s="92">
        <f t="shared" si="3"/>
        <v>-27467.61225172531</v>
      </c>
      <c r="O63" s="92">
        <f>J63*(1+'Control Panel'!$C$44)</f>
        <v>27463295.289021939</v>
      </c>
      <c r="P63" s="92">
        <f>K63*(1+'Control Panel'!$C$44)</f>
        <v>27463295.289021939</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179121.09520684392</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154556.24942491821</v>
      </c>
      <c r="S63" s="92">
        <f t="shared" si="4"/>
        <v>-24564.845781925716</v>
      </c>
      <c r="T63" s="92">
        <f>O63*(1+'Control Panel'!$C$44)</f>
        <v>29385725.959253475</v>
      </c>
      <c r="U63" s="92">
        <f>P63*(1+'Control Panel'!$C$44)</f>
        <v>29385725.959253475</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186691.791686171</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165377.6713496205</v>
      </c>
      <c r="X63" s="92">
        <f t="shared" si="5"/>
        <v>-21314.120336550492</v>
      </c>
      <c r="Y63" s="91">
        <f>T63*(1+'Control Panel'!$C$44)</f>
        <v>31442726.776401222</v>
      </c>
      <c r="Z63" s="91">
        <f>U63*(1+'Control Panel'!$C$44)</f>
        <v>31442726.776401222</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194643.40351349642</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176956.66714503302</v>
      </c>
      <c r="AC63" s="93">
        <f t="shared" si="6"/>
        <v>-17686.736368463404</v>
      </c>
      <c r="AD63" s="93">
        <f>Y63*(1+'Control Panel'!$C$44)</f>
        <v>33643717.650749311</v>
      </c>
      <c r="AE63" s="91">
        <f>Z63*(1+'Control Panel'!$C$44)</f>
        <v>33643717.650749311</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202998.12376101341</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189346.2693983296</v>
      </c>
      <c r="AH63" s="91">
        <f t="shared" si="7"/>
        <v>-13651.854362683807</v>
      </c>
      <c r="AI63" s="92">
        <f t="shared" si="10"/>
        <v>935364.86534999555</v>
      </c>
      <c r="AJ63" s="92">
        <f t="shared" si="10"/>
        <v>830679.69624864683</v>
      </c>
      <c r="AK63" s="92">
        <f t="shared" si="9"/>
        <v>-104685.16910134873</v>
      </c>
    </row>
    <row r="64" spans="1:37" s="94" customFormat="1" ht="14" x14ac:dyDescent="0.3">
      <c r="A64" s="86" t="str">
        <f>'ESTIMATED Earned Revenue'!A65</f>
        <v>Des Moines, IA</v>
      </c>
      <c r="B64" s="86"/>
      <c r="C64" s="87">
        <f>'ESTIMATED Earned Revenue'!$I65*1.07925</f>
        <v>24670832.611500002</v>
      </c>
      <c r="D64" s="87">
        <f>'ESTIMATED Earned Revenue'!$L65*1.07925</f>
        <v>24670832.611500002</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138838.24935574501</v>
      </c>
      <c r="G64" s="89">
        <f t="shared" si="0"/>
        <v>6.7450863877788828E-3</v>
      </c>
      <c r="H64" s="90">
        <f t="shared" si="1"/>
        <v>5.6276272285608747E-3</v>
      </c>
      <c r="I64" s="91">
        <f t="shared" si="2"/>
        <v>-27568.647867255</v>
      </c>
      <c r="J64" s="91">
        <f>C64*(1+'Control Panel'!$C$44)</f>
        <v>26397790.894305006</v>
      </c>
      <c r="K64" s="91">
        <f>D64*(1+'Control Panel'!$C$44)</f>
        <v>26397790.894305006</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173372.77074861003</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148559.26850942717</v>
      </c>
      <c r="N64" s="92">
        <f t="shared" si="3"/>
        <v>-24813.502239182853</v>
      </c>
      <c r="O64" s="92">
        <f>J64*(1+'Control Panel'!$C$44)</f>
        <v>28245636.256906357</v>
      </c>
      <c r="P64" s="92">
        <f>K64*(1+'Control Panel'!$C$44)</f>
        <v>28245636.256906357</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180685.77714261276</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158960.82907410749</v>
      </c>
      <c r="S64" s="92">
        <f t="shared" si="4"/>
        <v>-21724.948068505269</v>
      </c>
      <c r="T64" s="92">
        <f>O64*(1+'Control Panel'!$C$44)</f>
        <v>30222830.794889804</v>
      </c>
      <c r="U64" s="92">
        <f>P64*(1+'Control Panel'!$C$44)</f>
        <v>30222830.794889804</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188366.00135744363</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170090.57157425303</v>
      </c>
      <c r="X64" s="92">
        <f t="shared" si="5"/>
        <v>-18275.429783190601</v>
      </c>
      <c r="Y64" s="91">
        <f>T64*(1+'Control Panel'!$C$44)</f>
        <v>32338428.950532094</v>
      </c>
      <c r="Z64" s="91">
        <f>U64*(1+'Control Panel'!$C$44)</f>
        <v>32338428.950532094</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196434.80786175816</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181999.47038538984</v>
      </c>
      <c r="AC64" s="93">
        <f t="shared" si="6"/>
        <v>-14435.337476368324</v>
      </c>
      <c r="AD64" s="93">
        <f>Y64*(1+'Control Panel'!$C$44)</f>
        <v>34602118.977069341</v>
      </c>
      <c r="AE64" s="91">
        <f>Z64*(1+'Control Panel'!$C$44)</f>
        <v>34602118.977069341</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204914.92641365348</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194742.06886551136</v>
      </c>
      <c r="AH64" s="91">
        <f t="shared" si="7"/>
        <v>-10172.857548142114</v>
      </c>
      <c r="AI64" s="92">
        <f t="shared" si="10"/>
        <v>943774.28352407808</v>
      </c>
      <c r="AJ64" s="92">
        <f t="shared" si="10"/>
        <v>854352.20840868889</v>
      </c>
      <c r="AK64" s="92">
        <f t="shared" si="9"/>
        <v>-89422.075115389191</v>
      </c>
    </row>
    <row r="65" spans="1:37" s="94" customFormat="1" ht="14" x14ac:dyDescent="0.3">
      <c r="A65" s="86" t="str">
        <f>'ESTIMATED Earned Revenue'!A66</f>
        <v>Falls Creek, PA</v>
      </c>
      <c r="B65" s="86"/>
      <c r="C65" s="87">
        <f>'ESTIMATED Earned Revenue'!$I66*1.07925</f>
        <v>26384696.721000001</v>
      </c>
      <c r="D65" s="87">
        <f>'ESTIMATED Earned Revenue'!$L66*1.07925</f>
        <v>26384696.721000001</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148487.30429222999</v>
      </c>
      <c r="G65" s="89">
        <f t="shared" si="0"/>
        <v>6.4368610046150708E-3</v>
      </c>
      <c r="H65" s="90">
        <f t="shared" si="1"/>
        <v>5.6277813560785253E-3</v>
      </c>
      <c r="I65" s="91">
        <f t="shared" si="2"/>
        <v>-21347.321149770025</v>
      </c>
      <c r="J65" s="91">
        <f>C65*(1+'Control Panel'!$C$44)</f>
        <v>28231625.491470002</v>
      </c>
      <c r="K65" s="91">
        <f>D65*(1+'Control Panel'!$C$44)</f>
        <v>28231625.491470002</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177040.43994294002</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158883.75729146611</v>
      </c>
      <c r="N65" s="92">
        <f t="shared" si="3"/>
        <v>-18156.682651473908</v>
      </c>
      <c r="O65" s="92">
        <f>J65*(1+'Control Panel'!$C$44)</f>
        <v>30207839.275872905</v>
      </c>
      <c r="P65" s="92">
        <f>K65*(1+'Control Panel'!$C$44)</f>
        <v>30207839.275872905</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184610.18318054584</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170008.03207088914</v>
      </c>
      <c r="S65" s="92">
        <f t="shared" si="4"/>
        <v>-14602.151109656697</v>
      </c>
      <c r="T65" s="92">
        <f>O65*(1+'Control Panel'!$C$44)</f>
        <v>32322388.025184009</v>
      </c>
      <c r="U65" s="92">
        <f>P65*(1+'Control Panel'!$C$44)</f>
        <v>32322388.025184009</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192565.11581803206</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181911.07878080942</v>
      </c>
      <c r="X65" s="92">
        <f t="shared" si="5"/>
        <v>-10654.037037222646</v>
      </c>
      <c r="Y65" s="91">
        <f>T65*(1+'Control Panel'!$C$44)</f>
        <v>34584955.186946891</v>
      </c>
      <c r="Z65" s="91">
        <f>U65*(1+'Control Panel'!$C$44)</f>
        <v>34584955.186946891</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200927.86033458775</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194647.41309640516</v>
      </c>
      <c r="AC65" s="93">
        <f t="shared" si="6"/>
        <v>-6280.4472381825908</v>
      </c>
      <c r="AD65" s="93">
        <f>Y65*(1+'Control Panel'!$C$44)</f>
        <v>37005902.050033174</v>
      </c>
      <c r="AE65" s="91">
        <f>Z65*(1+'Control Panel'!$C$44)</f>
        <v>37005902.050033174</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209722.49255958112</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208275.36756629776</v>
      </c>
      <c r="AH65" s="91">
        <f t="shared" si="7"/>
        <v>-1447.1249932833598</v>
      </c>
      <c r="AI65" s="92">
        <f t="shared" si="10"/>
        <v>964866.0918356867</v>
      </c>
      <c r="AJ65" s="92">
        <f t="shared" si="10"/>
        <v>913725.64880586765</v>
      </c>
      <c r="AK65" s="92">
        <f t="shared" si="9"/>
        <v>-51140.443029819056</v>
      </c>
    </row>
    <row r="66" spans="1:37" s="94" customFormat="1" ht="14" x14ac:dyDescent="0.3">
      <c r="A66" s="86" t="str">
        <f>'ESTIMATED Earned Revenue'!A67</f>
        <v>Muskegon, MI</v>
      </c>
      <c r="B66" s="86"/>
      <c r="C66" s="87">
        <f>'ESTIMATED Earned Revenue'!$I67*1.07925</f>
        <v>26872398.712102503</v>
      </c>
      <c r="D66" s="87">
        <f>'ESTIMATED Earned Revenue'!$L67*1.07925</f>
        <v>26065092.730852503</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146687.9338276996</v>
      </c>
      <c r="G66" s="89">
        <f t="shared" si="0"/>
        <v>6.3563372683688793E-3</v>
      </c>
      <c r="H66" s="90">
        <f t="shared" si="1"/>
        <v>5.6277541515925358E-3</v>
      </c>
      <c r="I66" s="91">
        <f t="shared" si="2"/>
        <v>-24122.095596505416</v>
      </c>
      <c r="J66" s="91">
        <f>C66*(1+'Control Panel'!$C$44)</f>
        <v>28753466.62194968</v>
      </c>
      <c r="K66" s="91">
        <f>D66*(1+'Control Panel'!$C$44)</f>
        <v>27889649.222012181</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178084.12220389937</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156958.43089441856</v>
      </c>
      <c r="N66" s="92">
        <f t="shared" si="3"/>
        <v>-21125.691309480811</v>
      </c>
      <c r="O66" s="92">
        <f>J66*(1+'Control Panel'!$C$44)</f>
        <v>30766209.285486158</v>
      </c>
      <c r="P66" s="92">
        <f>K66*(1+'Control Panel'!$C$44)</f>
        <v>29841924.667553034</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185726.92319977234</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167947.93282604829</v>
      </c>
      <c r="S66" s="92">
        <f t="shared" si="4"/>
        <v>-17778.990373724053</v>
      </c>
      <c r="T66" s="92">
        <f>O66*(1+'Control Panel'!$C$44)</f>
        <v>32919843.93547019</v>
      </c>
      <c r="U66" s="92">
        <f>P66*(1+'Control Panel'!$C$44)</f>
        <v>31930859.394281749</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193760.02763860443</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179706.77258882968</v>
      </c>
      <c r="X66" s="92">
        <f t="shared" si="5"/>
        <v>-14053.255049774743</v>
      </c>
      <c r="Y66" s="91">
        <f>T66*(1+'Control Panel'!$C$44)</f>
        <v>35224233.010953106</v>
      </c>
      <c r="Z66" s="91">
        <f>U66*(1+'Control Panel'!$C$44)</f>
        <v>34166019.55188147</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202206.41598260019</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192288.80547098682</v>
      </c>
      <c r="AC66" s="93">
        <f t="shared" si="6"/>
        <v>-9917.6105116133695</v>
      </c>
      <c r="AD66" s="93">
        <f>Y66*(1+'Control Panel'!$C$44)</f>
        <v>37689929.321719825</v>
      </c>
      <c r="AE66" s="91">
        <f>Z66*(1+'Control Panel'!$C$44)</f>
        <v>36557640.920513175</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211090.54710295444</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205751.65740710014</v>
      </c>
      <c r="AH66" s="91">
        <f t="shared" si="7"/>
        <v>-5338.8896958543046</v>
      </c>
      <c r="AI66" s="92">
        <f t="shared" si="10"/>
        <v>970868.03612783074</v>
      </c>
      <c r="AJ66" s="92">
        <f t="shared" si="10"/>
        <v>902653.59918738343</v>
      </c>
      <c r="AK66" s="92">
        <f t="shared" si="9"/>
        <v>-68214.436940447311</v>
      </c>
    </row>
    <row r="67" spans="1:37" s="94" customFormat="1" ht="14" x14ac:dyDescent="0.3">
      <c r="A67" s="86" t="str">
        <f>'ESTIMATED Earned Revenue'!A68</f>
        <v>Charleston, WV</v>
      </c>
      <c r="B67" s="86"/>
      <c r="C67" s="87">
        <f>'ESTIMATED Earned Revenue'!$I68*1.07925</f>
        <v>27360580.473000001</v>
      </c>
      <c r="D67" s="87">
        <f>'ESTIMATED Earned Revenue'!$L68*1.07925</f>
        <v>27360580.473000001</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153981.52981599001</v>
      </c>
      <c r="G67" s="89">
        <f t="shared" ref="G67:G130" si="11">E67/$C67</f>
        <v>6.2786092245200155E-3</v>
      </c>
      <c r="H67" s="90">
        <f t="shared" ref="H67:H130" si="12">F67/$D67</f>
        <v>5.6278604895807034E-3</v>
      </c>
      <c r="I67" s="91">
        <f t="shared" ref="I67:I130" si="13">F67-E67</f>
        <v>-17804.863130009995</v>
      </c>
      <c r="J67" s="91">
        <f>C67*(1+'Control Panel'!$C$44)</f>
        <v>29275821.106110003</v>
      </c>
      <c r="K67" s="91">
        <f>D67*(1+'Control Panel'!$C$44)</f>
        <v>29275821.106110003</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179128.83117222003</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164762.57860188931</v>
      </c>
      <c r="N67" s="92">
        <f t="shared" ref="N67:N130" si="14">M67-L67</f>
        <v>-14366.252570330718</v>
      </c>
      <c r="O67" s="92">
        <f>J67*(1+'Control Panel'!$C$44)</f>
        <v>31325128.583537705</v>
      </c>
      <c r="P67" s="92">
        <f>K67*(1+'Control Panel'!$C$44)</f>
        <v>31325128.583537705</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186844.76179587544</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176298.37087304197</v>
      </c>
      <c r="S67" s="92">
        <f t="shared" ref="S67:S130" si="15">R67-Q67</f>
        <v>-10546.390922833467</v>
      </c>
      <c r="T67" s="92">
        <f>O67*(1+'Control Panel'!$C$44)</f>
        <v>33517887.584385347</v>
      </c>
      <c r="U67" s="92">
        <f>P67*(1+'Control Panel'!$C$44)</f>
        <v>33517887.584385347</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194956.11493643472</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188641.74129911294</v>
      </c>
      <c r="X67" s="92">
        <f t="shared" ref="X67:X130" si="16">W67-V67</f>
        <v>-6314.3736373217835</v>
      </c>
      <c r="Y67" s="91">
        <f>T67*(1+'Control Panel'!$C$44)</f>
        <v>35864139.71529232</v>
      </c>
      <c r="Z67" s="91">
        <f>U67*(1+'Control Panel'!$C$44)</f>
        <v>35864139.71529232</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203486.22939127861</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201849.22199098993</v>
      </c>
      <c r="AC67" s="93">
        <f t="shared" ref="AC67:AC130" si="17">AB67-AA67</f>
        <v>-1637.0074002886831</v>
      </c>
      <c r="AD67" s="93">
        <f>Y67*(1+'Control Panel'!$C$44)</f>
        <v>38374629.495362781</v>
      </c>
      <c r="AE67" s="91">
        <f>Z67*(1+'Control Panel'!$C$44)</f>
        <v>38374629.495362781</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212459.94745024035</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215981.30308350344</v>
      </c>
      <c r="AH67" s="91">
        <f t="shared" ref="AH67:AH130" si="18">AG67-AF67</f>
        <v>3521.3556332630978</v>
      </c>
      <c r="AI67" s="92">
        <f t="shared" ref="AI67:AJ98" si="19">L67+Q67+V67+AA67+AF67</f>
        <v>976875.88474604918</v>
      </c>
      <c r="AJ67" s="92">
        <f t="shared" si="19"/>
        <v>947533.21584853763</v>
      </c>
      <c r="AK67" s="92">
        <f t="shared" ref="AK67:AK130" si="20">AJ67-AI67</f>
        <v>-29342.668897511554</v>
      </c>
    </row>
    <row r="68" spans="1:37" s="94" customFormat="1" ht="14" x14ac:dyDescent="0.3">
      <c r="A68" s="86" t="str">
        <f>'ESTIMATED Earned Revenue'!A69</f>
        <v>Wichita, KS</v>
      </c>
      <c r="B68" s="86"/>
      <c r="C68" s="87">
        <f>'ESTIMATED Earned Revenue'!$I69*1.07925</f>
        <v>27431125.293097503</v>
      </c>
      <c r="D68" s="87">
        <f>'ESTIMATED Earned Revenue'!$L69*1.07925</f>
        <v>26001504.335347503</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146329.93116100645</v>
      </c>
      <c r="G68" s="89">
        <f t="shared" si="11"/>
        <v>6.2676058947336421E-3</v>
      </c>
      <c r="H68" s="90">
        <f t="shared" si="12"/>
        <v>5.6277486592219809E-3</v>
      </c>
      <c r="I68" s="91">
        <f t="shared" si="13"/>
        <v>-25597.551425188576</v>
      </c>
      <c r="J68" s="91">
        <f>C68*(1+'Control Panel'!$C$44)</f>
        <v>29351304.063614331</v>
      </c>
      <c r="K68" s="91">
        <f>D68*(1+'Control Panel'!$C$44)</f>
        <v>27821609.638821829</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179279.79708722868</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156575.36804105691</v>
      </c>
      <c r="N68" s="92">
        <f t="shared" si="14"/>
        <v>-22704.429046171776</v>
      </c>
      <c r="O68" s="92">
        <f>J68*(1+'Control Panel'!$C$44)</f>
        <v>31405895.348067336</v>
      </c>
      <c r="P68" s="92">
        <f>K68*(1+'Control Panel'!$C$44)</f>
        <v>29769122.31353936</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187006.2953249347</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167538.0555729513</v>
      </c>
      <c r="S68" s="92">
        <f t="shared" si="15"/>
        <v>-19468.239751983405</v>
      </c>
      <c r="T68" s="92">
        <f>O68*(1+'Control Panel'!$C$44)</f>
        <v>33604308.022432052</v>
      </c>
      <c r="U68" s="92">
        <f>P68*(1+'Control Panel'!$C$44)</f>
        <v>31852960.875487115</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195128.95581252815</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179268.20392801589</v>
      </c>
      <c r="X68" s="92">
        <f t="shared" si="16"/>
        <v>-15860.751884512254</v>
      </c>
      <c r="Y68" s="91">
        <f>T68*(1+'Control Panel'!$C$44)</f>
        <v>35956609.584002294</v>
      </c>
      <c r="Z68" s="91">
        <f>U68*(1+'Control Panel'!$C$44)</f>
        <v>34082668.136771217</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203671.16912869856</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191819.53700391611</v>
      </c>
      <c r="AC68" s="93">
        <f t="shared" si="17"/>
        <v>-11851.632124782453</v>
      </c>
      <c r="AD68" s="93">
        <f>Y68*(1+'Control Panel'!$C$44)</f>
        <v>38473572.254882455</v>
      </c>
      <c r="AE68" s="91">
        <f>Z68*(1+'Control Panel'!$C$44)</f>
        <v>36468454.906345204</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212657.8329692797</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205249.54014733445</v>
      </c>
      <c r="AH68" s="91">
        <f t="shared" si="18"/>
        <v>-7408.2928219452442</v>
      </c>
      <c r="AI68" s="92">
        <f t="shared" si="19"/>
        <v>977744.05032266979</v>
      </c>
      <c r="AJ68" s="92">
        <f t="shared" si="19"/>
        <v>900450.70469327469</v>
      </c>
      <c r="AK68" s="92">
        <f t="shared" si="20"/>
        <v>-77293.345629395102</v>
      </c>
    </row>
    <row r="69" spans="1:37" s="94" customFormat="1" ht="14" x14ac:dyDescent="0.3">
      <c r="A69" s="86" t="str">
        <f>'ESTIMATED Earned Revenue'!A70</f>
        <v>Dallas, TX</v>
      </c>
      <c r="B69" s="86"/>
      <c r="C69" s="87">
        <f>'ESTIMATED Earned Revenue'!$I70*1.07925</f>
        <v>27732775.473832503</v>
      </c>
      <c r="D69" s="87">
        <f>'ESTIMATED Earned Revenue'!$L70*1.07925</f>
        <v>27732775.473832503</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156076.98767067699</v>
      </c>
      <c r="G69" s="89">
        <f t="shared" si="11"/>
        <v>6.2211870250944738E-3</v>
      </c>
      <c r="H69" s="90">
        <f t="shared" si="12"/>
        <v>5.6278892034425029E-3</v>
      </c>
      <c r="I69" s="91">
        <f t="shared" si="13"/>
        <v>-16453.795276988036</v>
      </c>
      <c r="J69" s="91">
        <f>C69*(1+'Control Panel'!$C$44)</f>
        <v>29674069.757000782</v>
      </c>
      <c r="K69" s="91">
        <f>D69*(1+'Control Panel'!$C$44)</f>
        <v>29674069.757000782</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179925.32847400158</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167004.7185064044</v>
      </c>
      <c r="N69" s="92">
        <f t="shared" si="14"/>
        <v>-12920.609967597178</v>
      </c>
      <c r="O69" s="92">
        <f>J69*(1+'Control Panel'!$C$44)</f>
        <v>31751254.639990836</v>
      </c>
      <c r="P69" s="92">
        <f>K69*(1+'Control Panel'!$C$44)</f>
        <v>31751254.639990836</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187697.01390878169</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178697.46057087311</v>
      </c>
      <c r="S69" s="92">
        <f t="shared" si="15"/>
        <v>-8999.5533379085828</v>
      </c>
      <c r="T69" s="92">
        <f>O69*(1+'Control Panel'!$C$44)</f>
        <v>33973842.464790195</v>
      </c>
      <c r="U69" s="92">
        <f>P69*(1+'Control Panel'!$C$44)</f>
        <v>33973842.464790195</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195868.02469724443</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191208.76727579223</v>
      </c>
      <c r="X69" s="92">
        <f t="shared" si="16"/>
        <v>-4659.2574214522028</v>
      </c>
      <c r="Y69" s="91">
        <f>T69*(1+'Control Panel'!$C$44)</f>
        <v>36352011.437325507</v>
      </c>
      <c r="Z69" s="91">
        <f>U69*(1+'Control Panel'!$C$44)</f>
        <v>36352011.437325507</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204461.97283534499</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204595.93978603676</v>
      </c>
      <c r="AC69" s="93">
        <f t="shared" si="17"/>
        <v>133.96695069177076</v>
      </c>
      <c r="AD69" s="93">
        <f>Y69*(1+'Control Panel'!$C$44)</f>
        <v>38896652.237938292</v>
      </c>
      <c r="AE69" s="91">
        <f>Z69*(1+'Control Panel'!$C$44)</f>
        <v>38896652.237938292</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213503.99293539138</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218920.29112420356</v>
      </c>
      <c r="AH69" s="91">
        <f t="shared" si="18"/>
        <v>5416.2981888121867</v>
      </c>
      <c r="AI69" s="92">
        <f t="shared" si="19"/>
        <v>981456.33285076404</v>
      </c>
      <c r="AJ69" s="92">
        <f t="shared" si="19"/>
        <v>960427.17726331006</v>
      </c>
      <c r="AK69" s="92">
        <f t="shared" si="20"/>
        <v>-21029.155587453977</v>
      </c>
    </row>
    <row r="70" spans="1:37" s="94" customFormat="1" ht="14" x14ac:dyDescent="0.3">
      <c r="A70" s="86" t="str">
        <f>'ESTIMATED Earned Revenue'!A71</f>
        <v>Hagerstown, MD</v>
      </c>
      <c r="B70" s="86"/>
      <c r="C70" s="87">
        <f>'ESTIMATED Earned Revenue'!$I71*1.07925</f>
        <v>28633209.408750001</v>
      </c>
      <c r="D70" s="87">
        <f>'ESTIMATED Earned Revenue'!$L71*1.07925</f>
        <v>28397642.590500001</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159820.18953751499</v>
      </c>
      <c r="G70" s="89">
        <f t="shared" si="11"/>
        <v>6.0884425608337895E-3</v>
      </c>
      <c r="H70" s="90">
        <f t="shared" si="12"/>
        <v>5.6279386230102214E-3</v>
      </c>
      <c r="I70" s="91">
        <f t="shared" si="13"/>
        <v>-14511.461279985029</v>
      </c>
      <c r="J70" s="91">
        <f>C70*(1+'Control Panel'!$C$44)</f>
        <v>30637534.067362502</v>
      </c>
      <c r="K70" s="91">
        <f>D70*(1+'Control Panel'!$C$44)</f>
        <v>30385477.571835004</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181852.25709472504</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171009.94450392108</v>
      </c>
      <c r="N70" s="92">
        <f t="shared" si="14"/>
        <v>-10842.312590803951</v>
      </c>
      <c r="O70" s="92">
        <f>J70*(1+'Control Panel'!$C$44)</f>
        <v>32782161.452077881</v>
      </c>
      <c r="P70" s="92">
        <f>K70*(1+'Control Panel'!$C$44)</f>
        <v>32512461.001863457</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189758.82753295579</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182983.05238821596</v>
      </c>
      <c r="S70" s="92">
        <f t="shared" si="15"/>
        <v>-6775.7751447398332</v>
      </c>
      <c r="T70" s="92">
        <f>O70*(1+'Control Panel'!$C$44)</f>
        <v>35076912.753723331</v>
      </c>
      <c r="U70" s="92">
        <f>P70*(1+'Control Panel'!$C$44)</f>
        <v>34788333.271993898</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198074.16527511069</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195794.35052034908</v>
      </c>
      <c r="X70" s="92">
        <f t="shared" si="16"/>
        <v>-2279.8147547616099</v>
      </c>
      <c r="Y70" s="91">
        <f>T70*(1+'Control Panel'!$C$44)</f>
        <v>37532296.646483965</v>
      </c>
      <c r="Z70" s="91">
        <f>U70*(1+'Control Panel'!$C$44)</f>
        <v>37223516.601033472</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206822.54325366192</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209502.51385771259</v>
      </c>
      <c r="AC70" s="93">
        <f t="shared" si="17"/>
        <v>2679.9706040506717</v>
      </c>
      <c r="AD70" s="93">
        <f>Y70*(1+'Control Panel'!$C$44)</f>
        <v>40159557.411737844</v>
      </c>
      <c r="AE70" s="91">
        <f>Z70*(1+'Control Panel'!$C$44)</f>
        <v>39829162.763105817</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216029.80328299047</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224170.32538089674</v>
      </c>
      <c r="AH70" s="91">
        <f t="shared" si="18"/>
        <v>8140.5220979062724</v>
      </c>
      <c r="AI70" s="92">
        <f t="shared" si="19"/>
        <v>992537.59643944399</v>
      </c>
      <c r="AJ70" s="92">
        <f t="shared" si="19"/>
        <v>983460.18665109552</v>
      </c>
      <c r="AK70" s="92">
        <f t="shared" si="20"/>
        <v>-9077.4097883484792</v>
      </c>
    </row>
    <row r="71" spans="1:37" s="94" customFormat="1" ht="14" x14ac:dyDescent="0.3">
      <c r="A71" s="86" t="str">
        <f>'ESTIMATED Earned Revenue'!A72</f>
        <v>Madison, WI</v>
      </c>
      <c r="B71" s="86"/>
      <c r="C71" s="87">
        <f>'ESTIMATED Earned Revenue'!$I72*1.07925</f>
        <v>29394510.20025</v>
      </c>
      <c r="D71" s="87">
        <f>'ESTIMATED Earned Revenue'!$L72*1.07925</f>
        <v>29394510.20025</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165432.55418040749</v>
      </c>
      <c r="G71" s="89">
        <f t="shared" si="11"/>
        <v>5.982554266170571E-3</v>
      </c>
      <c r="H71" s="90">
        <f t="shared" si="12"/>
        <v>5.6280085313005317E-3</v>
      </c>
      <c r="I71" s="91">
        <f t="shared" si="13"/>
        <v>-10421.698220092512</v>
      </c>
      <c r="J71" s="91">
        <f>C71*(1+'Control Panel'!$C$44)</f>
        <v>31452125.914267503</v>
      </c>
      <c r="K71" s="91">
        <f>D71*(1+'Control Panel'!$C$44)</f>
        <v>31452125.914267503</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183481.44078853502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177015.17467181603</v>
      </c>
      <c r="N71" s="92">
        <f t="shared" si="14"/>
        <v>-6466.2661167189945</v>
      </c>
      <c r="O71" s="92">
        <f>J71*(1+'Control Panel'!$C$44)</f>
        <v>33653774.728266232</v>
      </c>
      <c r="P71" s="92">
        <f>K71*(1+'Control Panel'!$C$44)</f>
        <v>33653774.728266232</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191502.05408533249</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189408.64866786357</v>
      </c>
      <c r="S71" s="92">
        <f t="shared" si="15"/>
        <v>-2093.4054174689227</v>
      </c>
      <c r="T71" s="92">
        <f>O71*(1+'Control Panel'!$C$44)</f>
        <v>36009538.95924487</v>
      </c>
      <c r="U71" s="92">
        <f>P71*(1+'Control Panel'!$C$44)</f>
        <v>36009538.95924487</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199939.41768615379</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202669.73853957205</v>
      </c>
      <c r="X71" s="92">
        <f t="shared" si="16"/>
        <v>2730.3208534182631</v>
      </c>
      <c r="Y71" s="91">
        <f>T71*(1+'Control Panel'!$C$44)</f>
        <v>38530206.686392009</v>
      </c>
      <c r="Z71" s="91">
        <f>U71*(1+'Control Panel'!$C$44)</f>
        <v>38530206.686392009</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208818.36333347799</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216859.17903828115</v>
      </c>
      <c r="AC71" s="93">
        <f t="shared" si="17"/>
        <v>8040.8157048031571</v>
      </c>
      <c r="AD71" s="93">
        <f>Y71*(1+'Control Panel'!$C$44)</f>
        <v>41227321.154439449</v>
      </c>
      <c r="AE71" s="91">
        <f>Z71*(1+'Control Panel'!$C$44)</f>
        <v>41227321.154439449</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218165.3307683937</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232041.95712410507</v>
      </c>
      <c r="AH71" s="91">
        <f t="shared" si="18"/>
        <v>13876.626355711371</v>
      </c>
      <c r="AI71" s="92">
        <f t="shared" si="19"/>
        <v>1001906.606661893</v>
      </c>
      <c r="AJ71" s="92">
        <f t="shared" si="19"/>
        <v>1017994.6980416378</v>
      </c>
      <c r="AK71" s="92">
        <f t="shared" si="20"/>
        <v>16088.091379744816</v>
      </c>
    </row>
    <row r="72" spans="1:37" s="94" customFormat="1" ht="14" x14ac:dyDescent="0.3">
      <c r="A72" s="86" t="s">
        <v>56</v>
      </c>
      <c r="B72" s="86"/>
      <c r="C72" s="87">
        <f>'ESTIMATED Earned Revenue'!$I73*1.07925</f>
        <v>29855838.850500003</v>
      </c>
      <c r="D72" s="87">
        <f>'ESTIMATED Earned Revenue'!$L73*1.07925</f>
        <v>29855838.850500003</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168029.83448131499</v>
      </c>
      <c r="G72" s="89">
        <f t="shared" si="11"/>
        <v>5.9210163407630891E-3</v>
      </c>
      <c r="H72" s="90">
        <f t="shared" si="12"/>
        <v>5.6280393032232942E-3</v>
      </c>
      <c r="I72" s="91">
        <f t="shared" si="13"/>
        <v>-8747.0752196850081</v>
      </c>
      <c r="J72" s="91">
        <f>C72*(1+'Control Panel'!$C$44)</f>
        <v>31945747.570035003</v>
      </c>
      <c r="K72" s="91">
        <f>D72*(1+'Control Panel'!$C$44)</f>
        <v>31945747.570035003</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184468.68410007004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179794.26459378708</v>
      </c>
      <c r="N72" s="92">
        <f t="shared" si="14"/>
        <v>-4674.4195062829531</v>
      </c>
      <c r="O72" s="92">
        <f>J72*(1+'Control Panel'!$C$44)</f>
        <v>34181949.899937458</v>
      </c>
      <c r="P72" s="92">
        <f>K72*(1+'Control Panel'!$C$44)</f>
        <v>34181949.899937458</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192558.40442867496</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192382.2748843726</v>
      </c>
      <c r="S72" s="92">
        <f t="shared" si="15"/>
        <v>-176.1295443023555</v>
      </c>
      <c r="T72" s="92">
        <f>O72*(1+'Control Panel'!$C$44)</f>
        <v>36574686.392933086</v>
      </c>
      <c r="U72" s="92">
        <f>P72*(1+'Control Panel'!$C$44)</f>
        <v>36574686.392933086</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201069.7125535302</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205851.5185912367</v>
      </c>
      <c r="X72" s="92">
        <f t="shared" si="16"/>
        <v>4781.8060377064976</v>
      </c>
      <c r="Y72" s="91">
        <f>T72*(1+'Control Panel'!$C$44)</f>
        <v>39134914.440438405</v>
      </c>
      <c r="Z72" s="91">
        <f>U72*(1+'Control Panel'!$C$44)</f>
        <v>39134914.440438405</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210027.77884157078</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220263.68369356234</v>
      </c>
      <c r="AC72" s="93">
        <f t="shared" si="17"/>
        <v>10235.904851991567</v>
      </c>
      <c r="AD72" s="93">
        <f>Y72*(1+'Control Panel'!$C$44)</f>
        <v>41874358.451269098</v>
      </c>
      <c r="AE72" s="91">
        <f>Z72*(1+'Control Panel'!$C$44)</f>
        <v>41874358.451269098</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219459.40536205299</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235684.77710525598</v>
      </c>
      <c r="AH72" s="91">
        <f t="shared" si="18"/>
        <v>16225.371743202995</v>
      </c>
      <c r="AI72" s="92">
        <f t="shared" si="19"/>
        <v>1007583.985285899</v>
      </c>
      <c r="AJ72" s="92">
        <f t="shared" si="19"/>
        <v>1033976.5188682147</v>
      </c>
      <c r="AK72" s="92">
        <f t="shared" si="20"/>
        <v>26392.533582315664</v>
      </c>
    </row>
    <row r="73" spans="1:37" s="94" customFormat="1" ht="14" x14ac:dyDescent="0.3">
      <c r="A73" s="86" t="str">
        <f>'ESTIMATED Earned Revenue'!A74</f>
        <v>Corpus Christi, TX</v>
      </c>
      <c r="B73" s="86"/>
      <c r="C73" s="87">
        <f>'ESTIMATED Earned Revenue'!$I74*1.07925</f>
        <v>29998399.962306648</v>
      </c>
      <c r="D73" s="87">
        <f>'ESTIMATED Earned Revenue'!$L74*1.07925</f>
        <v>29998399.962306648</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168832.45354078643</v>
      </c>
      <c r="G73" s="89">
        <f t="shared" si="11"/>
        <v>5.902382531971501E-3</v>
      </c>
      <c r="H73" s="90">
        <f t="shared" si="12"/>
        <v>5.6280486210240031E-3</v>
      </c>
      <c r="I73" s="91">
        <f t="shared" si="13"/>
        <v>-8229.5783838268544</v>
      </c>
      <c r="J73" s="91">
        <f>C73*(1+'Control Panel'!$C$44)</f>
        <v>32098287.959668115</v>
      </c>
      <c r="K73" s="91">
        <f>D73*(1+'Control Panel'!$C$44)</f>
        <v>32098287.959668115</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184773.76487933626</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180653.06698742148</v>
      </c>
      <c r="N73" s="92">
        <f t="shared" si="14"/>
        <v>-4120.6978919147805</v>
      </c>
      <c r="O73" s="92">
        <f>J73*(1+'Control Panel'!$C$44)</f>
        <v>34345168.116844885</v>
      </c>
      <c r="P73" s="92">
        <f>K73*(1+'Control Panel'!$C$44)</f>
        <v>34345168.116844885</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192884.8408624898</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193301.1934455614</v>
      </c>
      <c r="S73" s="92">
        <f t="shared" si="15"/>
        <v>416.35258307159529</v>
      </c>
      <c r="T73" s="92">
        <f>O73*(1+'Control Panel'!$C$44)</f>
        <v>36749329.885024026</v>
      </c>
      <c r="U73" s="92">
        <f>P73*(1+'Control Panel'!$C$44)</f>
        <v>36749329.885024026</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201418.99953771208</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206834.76145170871</v>
      </c>
      <c r="X73" s="92">
        <f t="shared" si="16"/>
        <v>5415.7619139966264</v>
      </c>
      <c r="Y73" s="91">
        <f>T73*(1+'Control Panel'!$C$44)</f>
        <v>39321782.976975709</v>
      </c>
      <c r="Z73" s="91">
        <f>U73*(1+'Control Panel'!$C$44)</f>
        <v>39321782.976975709</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210401.5159146454</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221315.7535542674</v>
      </c>
      <c r="AC73" s="93">
        <f t="shared" si="17"/>
        <v>10914.237639622006</v>
      </c>
      <c r="AD73" s="93">
        <f>Y73*(1+'Control Panel'!$C$44)</f>
        <v>42074307.785364009</v>
      </c>
      <c r="AE73" s="91">
        <f>Z73*(1+'Control Panel'!$C$44)</f>
        <v>42074307.785364009</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219859.30403024281</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236810.49185621034</v>
      </c>
      <c r="AH73" s="91">
        <f t="shared" si="18"/>
        <v>16951.187825967529</v>
      </c>
      <c r="AI73" s="92">
        <f t="shared" si="19"/>
        <v>1009338.4252244263</v>
      </c>
      <c r="AJ73" s="92">
        <f t="shared" si="19"/>
        <v>1038915.2672951694</v>
      </c>
      <c r="AK73" s="92">
        <f t="shared" si="20"/>
        <v>29576.842070743092</v>
      </c>
    </row>
    <row r="74" spans="1:37" s="94" customFormat="1" ht="14" x14ac:dyDescent="0.3">
      <c r="A74" s="86" t="str">
        <f>'ESTIMATED Earned Revenue'!A75</f>
        <v>Long Beach, CA</v>
      </c>
      <c r="B74" s="86"/>
      <c r="C74" s="87">
        <f>'ESTIMATED Earned Revenue'!$I75*1.07925</f>
        <v>30262587.982732501</v>
      </c>
      <c r="D74" s="87">
        <f>'ESTIMATED Earned Revenue'!$L75*1.07925</f>
        <v>30262587.982732501</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170319.83209578396</v>
      </c>
      <c r="G74" s="89">
        <f t="shared" si="11"/>
        <v>5.8683152963254874E-3</v>
      </c>
      <c r="H74" s="90">
        <f t="shared" si="12"/>
        <v>5.6280656562805063E-3</v>
      </c>
      <c r="I74" s="91">
        <f t="shared" si="13"/>
        <v>-7270.5758696810517</v>
      </c>
      <c r="J74" s="91">
        <f>C74*(1+'Control Panel'!$C$44)</f>
        <v>32380969.141523778</v>
      </c>
      <c r="K74" s="91">
        <f>D74*(1+'Control Panel'!$C$44)</f>
        <v>32380969.141523778</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185339.12724304758</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182244.56204126886</v>
      </c>
      <c r="N74" s="92">
        <f t="shared" si="14"/>
        <v>-3094.5652017787215</v>
      </c>
      <c r="O74" s="92">
        <f>J74*(1+'Control Panel'!$C$44)</f>
        <v>34647636.981430449</v>
      </c>
      <c r="P74" s="92">
        <f>K74*(1+'Control Panel'!$C$44)</f>
        <v>34647636.981430449</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193489.77859166093</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195004.09315317811</v>
      </c>
      <c r="S74" s="92">
        <f t="shared" si="15"/>
        <v>1514.3145615171816</v>
      </c>
      <c r="T74" s="92">
        <f>O74*(1+'Control Panel'!$C$44)</f>
        <v>37072971.570130579</v>
      </c>
      <c r="U74" s="92">
        <f>P74*(1+'Control Panel'!$C$44)</f>
        <v>37072971.570130579</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202066.2829079252</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208656.8641388586</v>
      </c>
      <c r="X74" s="92">
        <f t="shared" si="16"/>
        <v>6590.5812309333996</v>
      </c>
      <c r="Y74" s="91">
        <f>T74*(1+'Control Panel'!$C$44)</f>
        <v>39668079.580039725</v>
      </c>
      <c r="Z74" s="91">
        <f>U74*(1+'Control Panel'!$C$44)</f>
        <v>39668079.580039725</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211094.10912077344</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223265.40342951781</v>
      </c>
      <c r="AC74" s="93">
        <f t="shared" si="17"/>
        <v>12171.294308744371</v>
      </c>
      <c r="AD74" s="93">
        <f>Y74*(1+'Control Panel'!$C$44)</f>
        <v>42444845.150642507</v>
      </c>
      <c r="AE74" s="91">
        <f>Z74*(1+'Control Panel'!$C$44)</f>
        <v>42444845.150642507</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220600.37876079979</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238896.61722272827</v>
      </c>
      <c r="AH74" s="91">
        <f t="shared" si="18"/>
        <v>18296.238461928471</v>
      </c>
      <c r="AI74" s="92">
        <f t="shared" si="19"/>
        <v>1012589.6766242068</v>
      </c>
      <c r="AJ74" s="92">
        <f t="shared" si="19"/>
        <v>1048067.5399855515</v>
      </c>
      <c r="AK74" s="92">
        <f t="shared" si="20"/>
        <v>35477.863361344673</v>
      </c>
    </row>
    <row r="75" spans="1:37" s="94" customFormat="1" ht="14" x14ac:dyDescent="0.3">
      <c r="A75" s="86" t="str">
        <f>'ESTIMATED Earned Revenue'!A76</f>
        <v>Rockford, IL</v>
      </c>
      <c r="B75" s="86"/>
      <c r="C75" s="87">
        <f>'ESTIMATED Earned Revenue'!$I76*1.07925</f>
        <v>30454521.910657503</v>
      </c>
      <c r="D75" s="87">
        <f>'ESTIMATED Earned Revenue'!$L76*1.07925</f>
        <v>30454521.910657503</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171400.42011000172</v>
      </c>
      <c r="G75" s="89">
        <f t="shared" si="11"/>
        <v>5.8439359627258918E-3</v>
      </c>
      <c r="H75" s="90">
        <f t="shared" si="12"/>
        <v>5.6280778471199857E-3</v>
      </c>
      <c r="I75" s="91">
        <f t="shared" si="13"/>
        <v>-6573.8557113132847</v>
      </c>
      <c r="J75" s="91">
        <f>C75*(1+'Control Panel'!$C$44)</f>
        <v>32586338.444403529</v>
      </c>
      <c r="K75" s="91">
        <f>D75*(1+'Control Panel'!$C$44)</f>
        <v>32586338.444403529</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185749.86584880709</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183400.79121648188</v>
      </c>
      <c r="N75" s="92">
        <f t="shared" si="14"/>
        <v>-2349.0746323252097</v>
      </c>
      <c r="O75" s="92">
        <f>J75*(1+'Control Panel'!$C$44)</f>
        <v>34867382.135511778</v>
      </c>
      <c r="P75" s="92">
        <f>K75*(1+'Control Panel'!$C$44)</f>
        <v>34867382.135511778</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193929.2688998236</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196241.258370656</v>
      </c>
      <c r="S75" s="92">
        <f t="shared" si="15"/>
        <v>2311.9894708323991</v>
      </c>
      <c r="T75" s="92">
        <f>O75*(1+'Control Panel'!$C$44)</f>
        <v>37308098.884997606</v>
      </c>
      <c r="U75" s="92">
        <f>P75*(1+'Control Panel'!$C$44)</f>
        <v>37308098.884997606</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202536.53753765926</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209980.63092155996</v>
      </c>
      <c r="X75" s="92">
        <f t="shared" si="16"/>
        <v>7444.0933839007048</v>
      </c>
      <c r="Y75" s="91">
        <f>T75*(1+'Control Panel'!$C$44)</f>
        <v>39919665.80694744</v>
      </c>
      <c r="Z75" s="91">
        <f>U75*(1+'Control Panel'!$C$44)</f>
        <v>39919665.80694744</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211597.28157458885</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224681.83388700825</v>
      </c>
      <c r="AC75" s="93">
        <f t="shared" si="17"/>
        <v>13084.552312419401</v>
      </c>
      <c r="AD75" s="93">
        <f>Y75*(1+'Control Panel'!$C$44)</f>
        <v>42714042.41343376</v>
      </c>
      <c r="AE75" s="91">
        <f>Z75*(1+'Control Panel'!$C$44)</f>
        <v>42714042.41343376</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221138.77328638232</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240412.19781224304</v>
      </c>
      <c r="AH75" s="91">
        <f t="shared" si="18"/>
        <v>19273.424525860726</v>
      </c>
      <c r="AI75" s="92">
        <f t="shared" si="19"/>
        <v>1014951.7271472611</v>
      </c>
      <c r="AJ75" s="92">
        <f t="shared" si="19"/>
        <v>1054716.7122079493</v>
      </c>
      <c r="AK75" s="92">
        <f t="shared" si="20"/>
        <v>39764.985060688108</v>
      </c>
    </row>
    <row r="76" spans="1:37" s="94" customFormat="1" ht="14" x14ac:dyDescent="0.3">
      <c r="A76" s="86" t="str">
        <f>'ESTIMATED Earned Revenue'!A77</f>
        <v>Sioux City, IA</v>
      </c>
      <c r="B76" s="86"/>
      <c r="C76" s="87">
        <f>'ESTIMATED Earned Revenue'!$I77*1.07925</f>
        <v>30797752.518030006</v>
      </c>
      <c r="D76" s="87">
        <f>'ESTIMATED Earned Revenue'!$L77*1.07925</f>
        <v>30797752.518030006</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173332.80842950894</v>
      </c>
      <c r="G76" s="89">
        <f t="shared" si="11"/>
        <v>5.8010965875339836E-3</v>
      </c>
      <c r="H76" s="90">
        <f t="shared" si="12"/>
        <v>5.628099268868216E-3</v>
      </c>
      <c r="I76" s="91">
        <f t="shared" si="13"/>
        <v>-5327.9286065510823</v>
      </c>
      <c r="J76" s="91">
        <f>C76*(1+'Control Panel'!$C$44)</f>
        <v>32953595.194292109</v>
      </c>
      <c r="K76" s="91">
        <f>D76*(1+'Control Panel'!$C$44)</f>
        <v>32953595.194292109</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186484.37934858425</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185468.44671835456</v>
      </c>
      <c r="N76" s="92">
        <f t="shared" si="14"/>
        <v>-1015.9326302296831</v>
      </c>
      <c r="O76" s="92">
        <f>J76*(1+'Control Panel'!$C$44)</f>
        <v>35260346.857892558</v>
      </c>
      <c r="P76" s="92">
        <f>K76*(1+'Control Panel'!$C$44)</f>
        <v>35260346.857892558</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194715.19834458514</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198453.64975765979</v>
      </c>
      <c r="S76" s="92">
        <f t="shared" si="15"/>
        <v>3738.4514130746538</v>
      </c>
      <c r="T76" s="92">
        <f>O76*(1+'Control Panel'!$C$44)</f>
        <v>37728571.137945041</v>
      </c>
      <c r="U76" s="92">
        <f>P76*(1+'Control Panel'!$C$44)</f>
        <v>37728571.137945041</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203377.48204355413</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212347.889705654</v>
      </c>
      <c r="X76" s="92">
        <f t="shared" si="16"/>
        <v>8970.4076620998676</v>
      </c>
      <c r="Y76" s="91">
        <f>T76*(1+'Control Panel'!$C$44)</f>
        <v>40369571.117601193</v>
      </c>
      <c r="Z76" s="91">
        <f>U76*(1+'Control Panel'!$C$44)</f>
        <v>40369571.117601193</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212497.09219589637</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227214.80078598886</v>
      </c>
      <c r="AC76" s="93">
        <f t="shared" si="17"/>
        <v>14717.708590092487</v>
      </c>
      <c r="AD76" s="93">
        <f>Y76*(1+'Control Panel'!$C$44)</f>
        <v>43195441.095833279</v>
      </c>
      <c r="AE76" s="91">
        <f>Z76*(1+'Control Panel'!$C$44)</f>
        <v>43195441.095833279</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222101.57065118133</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243122.47239415231</v>
      </c>
      <c r="AH76" s="91">
        <f t="shared" si="18"/>
        <v>21020.901742970978</v>
      </c>
      <c r="AI76" s="92">
        <f t="shared" si="19"/>
        <v>1019175.7225838013</v>
      </c>
      <c r="AJ76" s="92">
        <f t="shared" si="19"/>
        <v>1066607.2593618096</v>
      </c>
      <c r="AK76" s="92">
        <f t="shared" si="20"/>
        <v>47431.536778008332</v>
      </c>
    </row>
    <row r="77" spans="1:37" s="94" customFormat="1" ht="14" x14ac:dyDescent="0.3">
      <c r="A77" s="86" t="str">
        <f>'ESTIMATED Earned Revenue'!A78</f>
        <v>Mobile, AL</v>
      </c>
      <c r="B77" s="86"/>
      <c r="C77" s="87">
        <f>'ESTIMATED Earned Revenue'!$I78*1.07925</f>
        <v>31450838.422980003</v>
      </c>
      <c r="D77" s="87">
        <f>'ESTIMATED Earned Revenue'!$L78*1.07925</f>
        <v>31434020.470230002</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176914.99700039491</v>
      </c>
      <c r="G77" s="89">
        <f t="shared" si="11"/>
        <v>5.7221656995466493E-3</v>
      </c>
      <c r="H77" s="90">
        <f t="shared" si="12"/>
        <v>5.6281377422892674E-3</v>
      </c>
      <c r="I77" s="91">
        <f t="shared" si="13"/>
        <v>-3051.9118455651042</v>
      </c>
      <c r="J77" s="91">
        <f>C77*(1+'Control Panel'!$C$44)</f>
        <v>33652397.112588607</v>
      </c>
      <c r="K77" s="91">
        <f>D77*(1+'Control Panel'!$C$44)</f>
        <v>33634401.903146103</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187881.98318517723</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189301.38848920254</v>
      </c>
      <c r="N77" s="92">
        <f t="shared" si="14"/>
        <v>1419.4053040253057</v>
      </c>
      <c r="O77" s="92">
        <f>J77*(1+'Control Panel'!$C$44)</f>
        <v>36008064.910469808</v>
      </c>
      <c r="P77" s="92">
        <f>K77*(1+'Control Panel'!$C$44)</f>
        <v>35988810.036366336</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196210.63444973965</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202554.89745246718</v>
      </c>
      <c r="S77" s="92">
        <f t="shared" si="15"/>
        <v>6344.26300272753</v>
      </c>
      <c r="T77" s="92">
        <f>O77*(1+'Control Panel'!$C$44)</f>
        <v>38528629.454202697</v>
      </c>
      <c r="U77" s="92">
        <f>P77*(1+'Control Panel'!$C$44)</f>
        <v>38508026.738911979</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204977.59867606944</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216736.22473909787</v>
      </c>
      <c r="X77" s="92">
        <f t="shared" si="16"/>
        <v>11758.626063028438</v>
      </c>
      <c r="Y77" s="91">
        <f>T77*(1+'Control Panel'!$C$44)</f>
        <v>41225633.515996888</v>
      </c>
      <c r="Z77" s="91">
        <f>U77*(1+'Control Panel'!$C$44)</f>
        <v>41203588.610635817</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214209.21699268775</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231910.3192717738</v>
      </c>
      <c r="AC77" s="93">
        <f t="shared" si="17"/>
        <v>17701.102279086044</v>
      </c>
      <c r="AD77" s="93">
        <f>Y77*(1+'Control Panel'!$C$44)</f>
        <v>44111427.862116672</v>
      </c>
      <c r="AE77" s="91">
        <f>Z77*(1+'Control Panel'!$C$44)</f>
        <v>44087839.813380323</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223933.54418374813</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248146.67717394221</v>
      </c>
      <c r="AH77" s="91">
        <f t="shared" si="18"/>
        <v>24213.132990194077</v>
      </c>
      <c r="AI77" s="92">
        <f t="shared" si="19"/>
        <v>1027212.9774874223</v>
      </c>
      <c r="AJ77" s="92">
        <f t="shared" si="19"/>
        <v>1088649.5071264836</v>
      </c>
      <c r="AK77" s="92">
        <f t="shared" si="20"/>
        <v>61436.529639061308</v>
      </c>
    </row>
    <row r="78" spans="1:37" s="94" customFormat="1" ht="14" x14ac:dyDescent="0.3">
      <c r="A78" s="86" t="str">
        <f>'ESTIMATED Earned Revenue'!A79</f>
        <v>Kennewick, WA</v>
      </c>
      <c r="B78" s="86"/>
      <c r="C78" s="87">
        <f>'ESTIMATED Earned Revenue'!$I79*1.07925</f>
        <v>31755626.900827501</v>
      </c>
      <c r="D78" s="87">
        <f>'ESTIMATED Earned Revenue'!$L79*1.07925</f>
        <v>31755626.900827501</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178725.64120465884</v>
      </c>
      <c r="G78" s="89">
        <f t="shared" si="11"/>
        <v>5.6864405910043454E-3</v>
      </c>
      <c r="H78" s="90">
        <f t="shared" si="12"/>
        <v>5.628156602381593E-3</v>
      </c>
      <c r="I78" s="91">
        <f t="shared" si="13"/>
        <v>-1850.8445969961758</v>
      </c>
      <c r="J78" s="91">
        <f>C78*(1+'Control Panel'!$C$44)</f>
        <v>33978520.783885427</v>
      </c>
      <c r="K78" s="91">
        <f>D78*(1+'Control Panel'!$C$44)</f>
        <v>33978520.783885427</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188534.23052777088</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191238.77778776496</v>
      </c>
      <c r="N78" s="92">
        <f t="shared" si="14"/>
        <v>2704.547259994084</v>
      </c>
      <c r="O78" s="92">
        <f>J78*(1+'Control Panel'!$C$44)</f>
        <v>36357017.238757409</v>
      </c>
      <c r="P78" s="92">
        <f>K78*(1+'Control Panel'!$C$44)</f>
        <v>36357017.238757409</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196908.53910631486</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204627.90400192892</v>
      </c>
      <c r="S78" s="92">
        <f t="shared" si="15"/>
        <v>7719.3648956140678</v>
      </c>
      <c r="T78" s="92">
        <f>O78*(1+'Control Panel'!$C$44)</f>
        <v>38902008.44547043</v>
      </c>
      <c r="U78" s="92">
        <f>P78*(1+'Control Panel'!$C$44)</f>
        <v>38902008.44547043</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205724.3566586049</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218954.34174702194</v>
      </c>
      <c r="X78" s="92">
        <f t="shared" si="16"/>
        <v>13229.985088417045</v>
      </c>
      <c r="Y78" s="91">
        <f>T78*(1+'Control Panel'!$C$44)</f>
        <v>41625149.036653362</v>
      </c>
      <c r="Z78" s="91">
        <f>U78*(1+'Control Panel'!$C$44)</f>
        <v>41625149.036653362</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215008.24803400069</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234283.70447025256</v>
      </c>
      <c r="AC78" s="93">
        <f t="shared" si="17"/>
        <v>19275.456436251872</v>
      </c>
      <c r="AD78" s="93">
        <f>Y78*(1+'Control Panel'!$C$44)</f>
        <v>44538909.469219103</v>
      </c>
      <c r="AE78" s="91">
        <f>Z78*(1+'Control Panel'!$C$44)</f>
        <v>44538909.469219103</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224788.50739795298</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250686.19933631452</v>
      </c>
      <c r="AH78" s="91">
        <f t="shared" si="18"/>
        <v>25897.691938361531</v>
      </c>
      <c r="AI78" s="92">
        <f t="shared" si="19"/>
        <v>1030963.8817246442</v>
      </c>
      <c r="AJ78" s="92">
        <f t="shared" si="19"/>
        <v>1099790.9273432831</v>
      </c>
      <c r="AK78" s="92">
        <f t="shared" si="20"/>
        <v>68827.045618638862</v>
      </c>
    </row>
    <row r="79" spans="1:37" s="94" customFormat="1" ht="14" x14ac:dyDescent="0.3">
      <c r="A79" s="86" t="str">
        <f>'ESTIMATED Earned Revenue'!A80</f>
        <v>Albuquerque, NM</v>
      </c>
      <c r="B79" s="86"/>
      <c r="C79" s="87">
        <f>'ESTIMATED Earned Revenue'!$I80*1.07925</f>
        <v>32399882.565750003</v>
      </c>
      <c r="D79" s="87">
        <f>'ESTIMATED Earned Revenue'!$L80*1.07925</f>
        <v>32399882.565750003</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182352.8005981725</v>
      </c>
      <c r="G79" s="89">
        <f t="shared" si="11"/>
        <v>5.6131375403116416E-3</v>
      </c>
      <c r="H79" s="90">
        <f t="shared" si="12"/>
        <v>5.6281932574329171E-3</v>
      </c>
      <c r="I79" s="91">
        <f t="shared" si="13"/>
        <v>487.80346667248523</v>
      </c>
      <c r="J79" s="91">
        <f>C79*(1+'Control Panel'!$C$44)</f>
        <v>34667874.345352508</v>
      </c>
      <c r="K79" s="91">
        <f>D79*(1+'Control Panel'!$C$44)</f>
        <v>34667874.345352508</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189912.93765070505</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195119.83833882463</v>
      </c>
      <c r="N79" s="92">
        <f t="shared" si="14"/>
        <v>5206.9006881195819</v>
      </c>
      <c r="O79" s="92">
        <f>J79*(1+'Control Panel'!$C$44)</f>
        <v>37094625.549527183</v>
      </c>
      <c r="P79" s="92">
        <f>K79*(1+'Control Panel'!$C$44)</f>
        <v>37094625.549527183</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198383.75572785441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208780.63879156276</v>
      </c>
      <c r="S79" s="92">
        <f t="shared" si="15"/>
        <v>10396.883063708345</v>
      </c>
      <c r="T79" s="92">
        <f>O79*(1+'Control Panel'!$C$44)</f>
        <v>39691249.337994091</v>
      </c>
      <c r="U79" s="92">
        <f>P79*(1+'Control Panel'!$C$44)</f>
        <v>39691249.337994091</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207302.8384436522</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223397.76797193015</v>
      </c>
      <c r="X79" s="92">
        <f t="shared" si="16"/>
        <v>16094.929528277949</v>
      </c>
      <c r="Y79" s="91">
        <f>T79*(1+'Control Panel'!$C$44)</f>
        <v>42469636.791653678</v>
      </c>
      <c r="Z79" s="91">
        <f>U79*(1+'Control Panel'!$C$44)</f>
        <v>42469636.791653678</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216697.22354400135</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239038.17053090435</v>
      </c>
      <c r="AC79" s="93">
        <f t="shared" si="17"/>
        <v>22340.946986903</v>
      </c>
      <c r="AD79" s="93">
        <f>Y79*(1+'Control Panel'!$C$44)</f>
        <v>45442511.367069438</v>
      </c>
      <c r="AE79" s="91">
        <f>Z79*(1+'Control Panel'!$C$44)</f>
        <v>45442511.367069438</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226595.71119365367</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255773.47802121192</v>
      </c>
      <c r="AH79" s="91">
        <f t="shared" si="18"/>
        <v>29177.766827558255</v>
      </c>
      <c r="AI79" s="92">
        <f t="shared" si="19"/>
        <v>1038892.4665598666</v>
      </c>
      <c r="AJ79" s="92">
        <f t="shared" si="19"/>
        <v>1122109.8936544338</v>
      </c>
      <c r="AK79" s="92">
        <f t="shared" si="20"/>
        <v>83217.427094567218</v>
      </c>
    </row>
    <row r="80" spans="1:37" s="94" customFormat="1" ht="14" x14ac:dyDescent="0.3">
      <c r="A80" s="86" t="str">
        <f>'ESTIMATED Earned Revenue'!A81</f>
        <v>Kansas City, MO</v>
      </c>
      <c r="B80" s="86"/>
      <c r="C80" s="87">
        <f>'ESTIMATED Earned Revenue'!$I81*1.07925</f>
        <v>32804806.103437498</v>
      </c>
      <c r="D80" s="87">
        <f>'ESTIMATED Earned Revenue'!$L81*1.07925</f>
        <v>32804806.103437498</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184632.52011535311</v>
      </c>
      <c r="G80" s="89">
        <f t="shared" si="11"/>
        <v>5.5685390619557166E-3</v>
      </c>
      <c r="H80" s="90">
        <f t="shared" si="12"/>
        <v>5.6282155588173446E-3</v>
      </c>
      <c r="I80" s="91">
        <f t="shared" si="13"/>
        <v>1957.6759084780933</v>
      </c>
      <c r="J80" s="91">
        <f>C80*(1+'Control Panel'!$C$44)</f>
        <v>35101142.530678123</v>
      </c>
      <c r="K80" s="91">
        <f>D80*(1+'Control Panel'!$C$44)</f>
        <v>35101142.530678123</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190779.47402135626</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197559.13822220784</v>
      </c>
      <c r="N80" s="92">
        <f t="shared" si="14"/>
        <v>6779.6642008515773</v>
      </c>
      <c r="O80" s="92">
        <f>J80*(1+'Control Panel'!$C$44)</f>
        <v>37558222.507825591</v>
      </c>
      <c r="P80" s="92">
        <f>K80*(1+'Control Panel'!$C$44)</f>
        <v>37558222.507825591</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199310.9496444512</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211390.68966678277</v>
      </c>
      <c r="S80" s="92">
        <f t="shared" si="15"/>
        <v>12079.740022331564</v>
      </c>
      <c r="T80" s="92">
        <f>O80*(1+'Control Panel'!$C$44)</f>
        <v>40187298.083373383</v>
      </c>
      <c r="U80" s="92">
        <f>P80*(1+'Control Panel'!$C$44)</f>
        <v>40187298.083373383</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208294.93593441081</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226190.52240841556</v>
      </c>
      <c r="X80" s="92">
        <f t="shared" si="16"/>
        <v>17895.586474004755</v>
      </c>
      <c r="Y80" s="91">
        <f>T80*(1+'Control Panel'!$C$44)</f>
        <v>43000408.949209519</v>
      </c>
      <c r="Z80" s="91">
        <f>U80*(1+'Control Panel'!$C$44)</f>
        <v>43000408.949209519</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217758.76785911302</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242026.41777794372</v>
      </c>
      <c r="AC80" s="93">
        <f t="shared" si="17"/>
        <v>24267.649918830692</v>
      </c>
      <c r="AD80" s="93">
        <f>Y80*(1+'Control Panel'!$C$44)</f>
        <v>46010437.575654186</v>
      </c>
      <c r="AE80" s="91">
        <f>Z80*(1+'Control Panel'!$C$44)</f>
        <v>46010437.575654186</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227731.56361082316</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258970.90257554402</v>
      </c>
      <c r="AH80" s="91">
        <f t="shared" si="18"/>
        <v>31239.338964720868</v>
      </c>
      <c r="AI80" s="92">
        <f t="shared" si="19"/>
        <v>1043875.6910701544</v>
      </c>
      <c r="AJ80" s="92">
        <f t="shared" si="19"/>
        <v>1136137.6706508941</v>
      </c>
      <c r="AK80" s="92">
        <f t="shared" si="20"/>
        <v>92261.979580739629</v>
      </c>
    </row>
    <row r="81" spans="1:37" s="94" customFormat="1" ht="14" x14ac:dyDescent="0.3">
      <c r="A81" s="86" t="str">
        <f>'ESTIMATED Earned Revenue'!A82</f>
        <v>Honolulu, HI</v>
      </c>
      <c r="B81" s="86"/>
      <c r="C81" s="87">
        <f>'ESTIMATED Earned Revenue'!$I82*1.07925</f>
        <v>33279866.321250003</v>
      </c>
      <c r="D81" s="87">
        <f>'ESTIMATED Earned Revenue'!$L82*1.07925</f>
        <v>32960078.070750002</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185506.7012913225</v>
      </c>
      <c r="G81" s="89">
        <f t="shared" si="11"/>
        <v>5.5175992256089983E-3</v>
      </c>
      <c r="H81" s="90">
        <f t="shared" si="12"/>
        <v>5.6282239651594774E-3</v>
      </c>
      <c r="I81" s="91">
        <f t="shared" si="13"/>
        <v>1881.7366488224943</v>
      </c>
      <c r="J81" s="91">
        <f>C81*(1+'Control Panel'!$C$44)</f>
        <v>35609456.963737503</v>
      </c>
      <c r="K81" s="91">
        <f>D81*(1+'Control Panel'!$C$44)</f>
        <v>35267283.535702504</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191796.10288747502</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198494.5120804951</v>
      </c>
      <c r="N81" s="92">
        <f t="shared" si="14"/>
        <v>6698.4091930200811</v>
      </c>
      <c r="O81" s="92">
        <f>J81*(1+'Control Panel'!$C$44)</f>
        <v>38102118.951199129</v>
      </c>
      <c r="P81" s="92">
        <f>K81*(1+'Control Panel'!$C$44)</f>
        <v>37735993.383201681</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200398.74253119831</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212391.53969515016</v>
      </c>
      <c r="S81" s="92">
        <f t="shared" si="15"/>
        <v>11992.797163951851</v>
      </c>
      <c r="T81" s="92">
        <f>O81*(1+'Control Panel'!$C$44)</f>
        <v>40769267.277783073</v>
      </c>
      <c r="U81" s="92">
        <f>P81*(1+'Control Panel'!$C$44)</f>
        <v>40377512.920025803</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209458.87432323018</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227261.43193876871</v>
      </c>
      <c r="X81" s="92">
        <f t="shared" si="16"/>
        <v>17802.557615538535</v>
      </c>
      <c r="Y81" s="91">
        <f>T81*(1+'Control Panel'!$C$44)</f>
        <v>43623115.987227894</v>
      </c>
      <c r="Z81" s="91">
        <f>U81*(1+'Control Panel'!$C$44)</f>
        <v>43203938.824427612</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219004.18193514977</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243172.29097542161</v>
      </c>
      <c r="AC81" s="93">
        <f t="shared" si="17"/>
        <v>24168.10904027184</v>
      </c>
      <c r="AD81" s="93">
        <f>Y81*(1+'Control Panel'!$C$44)</f>
        <v>46676734.106333852</v>
      </c>
      <c r="AE81" s="91">
        <f>Z81*(1+'Control Panel'!$C$44)</f>
        <v>46228214.542137548</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229064.15667218249</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260196.98689684537</v>
      </c>
      <c r="AH81" s="91">
        <f t="shared" si="18"/>
        <v>31132.830224662874</v>
      </c>
      <c r="AI81" s="92">
        <f t="shared" si="19"/>
        <v>1049722.0583492357</v>
      </c>
      <c r="AJ81" s="92">
        <f t="shared" si="19"/>
        <v>1141516.7615866808</v>
      </c>
      <c r="AK81" s="92">
        <f t="shared" si="20"/>
        <v>91794.703237445094</v>
      </c>
    </row>
    <row r="82" spans="1:37" s="94" customFormat="1" ht="14" x14ac:dyDescent="0.3">
      <c r="A82" s="86" t="str">
        <f>'ESTIMATED Earned Revenue'!A83</f>
        <v>Boston, MA</v>
      </c>
      <c r="B82" s="86"/>
      <c r="C82" s="87">
        <f>'ESTIMATED Earned Revenue'!$I83*1.07925</f>
        <v>33415981.331250001</v>
      </c>
      <c r="D82" s="87">
        <f>'ESTIMATED Earned Revenue'!$L83*1.07925</f>
        <v>33415981.331250001</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188073.43664793749</v>
      </c>
      <c r="G82" s="89">
        <f t="shared" si="11"/>
        <v>5.5032708104407147E-3</v>
      </c>
      <c r="H82" s="90">
        <f t="shared" si="12"/>
        <v>5.6282481960825952E-3</v>
      </c>
      <c r="I82" s="91">
        <f t="shared" si="13"/>
        <v>4176.2419854374893</v>
      </c>
      <c r="J82" s="91">
        <f>C82*(1+'Control Panel'!$C$44)</f>
        <v>35755100.024437502</v>
      </c>
      <c r="K82" s="91">
        <f>D82*(1+'Control Panel'!$C$44)</f>
        <v>35755100.024437502</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192087.38900887503</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201240.91891207313</v>
      </c>
      <c r="N82" s="92">
        <f t="shared" si="14"/>
        <v>9153.5299031980976</v>
      </c>
      <c r="O82" s="92">
        <f>J82*(1+'Control Panel'!$C$44)</f>
        <v>38257957.026148133</v>
      </c>
      <c r="P82" s="92">
        <f>K82*(1+'Control Panel'!$C$44)</f>
        <v>38257957.026148133</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200710.41868109631</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215330.19500493869</v>
      </c>
      <c r="S82" s="92">
        <f t="shared" si="15"/>
        <v>14619.776323842379</v>
      </c>
      <c r="T82" s="92">
        <f>O82*(1+'Control Panel'!$C$44)</f>
        <v>40936014.017978504</v>
      </c>
      <c r="U82" s="92">
        <f>P82*(1+'Control Panel'!$C$44)</f>
        <v>40936014.017978504</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209792.36780362105</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230405.79312024242</v>
      </c>
      <c r="X82" s="92">
        <f t="shared" si="16"/>
        <v>20613.425316621375</v>
      </c>
      <c r="Y82" s="91">
        <f>T82*(1+'Control Panel'!$C$44)</f>
        <v>43801534.999237001</v>
      </c>
      <c r="Z82" s="91">
        <f>U82*(1+'Control Panel'!$C$44)</f>
        <v>43801534.999237001</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219361.01995916798</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246536.75743959844</v>
      </c>
      <c r="AC82" s="93">
        <f t="shared" si="17"/>
        <v>27175.737480430456</v>
      </c>
      <c r="AD82" s="93">
        <f>Y82*(1+'Control Panel'!$C$44)</f>
        <v>46867642.449183591</v>
      </c>
      <c r="AE82" s="91">
        <f>Z82*(1+'Control Panel'!$C$44)</f>
        <v>46867642.449183591</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229445.97335788197</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263796.96601351455</v>
      </c>
      <c r="AH82" s="91">
        <f t="shared" si="18"/>
        <v>34350.992655632581</v>
      </c>
      <c r="AI82" s="92">
        <f t="shared" si="19"/>
        <v>1051397.1688106423</v>
      </c>
      <c r="AJ82" s="92">
        <f t="shared" si="19"/>
        <v>1157310.6304903673</v>
      </c>
      <c r="AK82" s="92">
        <f t="shared" si="20"/>
        <v>105913.46167972498</v>
      </c>
    </row>
    <row r="83" spans="1:37" s="94" customFormat="1" ht="14" x14ac:dyDescent="0.3">
      <c r="A83" s="86" t="str">
        <f>'ESTIMATED Earned Revenue'!A84</f>
        <v>Omaha, NE</v>
      </c>
      <c r="B83" s="86"/>
      <c r="C83" s="87">
        <f>'ESTIMATED Earned Revenue'!$I84*1.07925</f>
        <v>37656270.162314996</v>
      </c>
      <c r="D83" s="87">
        <f>'ESTIMATED Earned Revenue'!$L84*1.07925</f>
        <v>37656270.162314996</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211946.26276683342</v>
      </c>
      <c r="G83" s="89">
        <f t="shared" si="11"/>
        <v>5.1087845794444767E-3</v>
      </c>
      <c r="H83" s="90">
        <f t="shared" si="12"/>
        <v>5.6284454581734282E-3</v>
      </c>
      <c r="I83" s="91">
        <f t="shared" si="13"/>
        <v>19568.490442203416</v>
      </c>
      <c r="J83" s="91">
        <f>C83*(1+'Control Panel'!$C$44)</f>
        <v>40292209.073677048</v>
      </c>
      <c r="K83" s="91">
        <f>D83*(1+'Control Panel'!$C$44)</f>
        <v>40292209.073677048</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201161.60710735412</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226784.84285929176</v>
      </c>
      <c r="N83" s="92">
        <f t="shared" si="14"/>
        <v>25623.235751937638</v>
      </c>
      <c r="O83" s="92">
        <f>J83*(1+'Control Panel'!$C$44)</f>
        <v>43112663.708834447</v>
      </c>
      <c r="P83" s="92">
        <f>K83*(1+'Control Panel'!$C$44)</f>
        <v>43112663.708834447</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210419.83204646892</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242662.19362846261</v>
      </c>
      <c r="S83" s="92">
        <f t="shared" si="15"/>
        <v>32242.361581993697</v>
      </c>
      <c r="T83" s="92">
        <f>O83*(1+'Control Panel'!$C$44)</f>
        <v>46130550.168452859</v>
      </c>
      <c r="U83" s="92">
        <f>P83*(1+'Control Panel'!$C$44)</f>
        <v>46130550.168452859</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220181.44010456977</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259651.03164741304</v>
      </c>
      <c r="X83" s="92">
        <f t="shared" si="16"/>
        <v>39469.591542843264</v>
      </c>
      <c r="Y83" s="91">
        <f>T83*(1+'Control Panel'!$C$44)</f>
        <v>49359688.680244565</v>
      </c>
      <c r="Z83" s="91">
        <f>U83*(1+'Control Panel'!$C$44)</f>
        <v>49359688.680244565</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227581.91295455751</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269678.57192823454</v>
      </c>
      <c r="AC83" s="93">
        <f t="shared" si="17"/>
        <v>42096.658973677026</v>
      </c>
      <c r="AD83" s="93">
        <f>Y83*(1+'Control Panel'!$C$44)</f>
        <v>52814866.887861684</v>
      </c>
      <c r="AE83" s="91">
        <f>Z83*(1+'Control Panel'!$C$44)</f>
        <v>52814866.887861684</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234409.37034319423</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277768.92942388158</v>
      </c>
      <c r="AH83" s="91">
        <f t="shared" si="18"/>
        <v>43359.559080687352</v>
      </c>
      <c r="AI83" s="92">
        <f t="shared" si="19"/>
        <v>1093754.1625561444</v>
      </c>
      <c r="AJ83" s="92">
        <f t="shared" si="19"/>
        <v>1276545.5694872835</v>
      </c>
      <c r="AK83" s="92">
        <f t="shared" si="20"/>
        <v>182791.40693113906</v>
      </c>
    </row>
    <row r="84" spans="1:37" s="94" customFormat="1" ht="14" x14ac:dyDescent="0.3">
      <c r="A84" s="86" t="str">
        <f>'ESTIMATED Earned Revenue'!A85</f>
        <v>Eugene, OR</v>
      </c>
      <c r="B84" s="86"/>
      <c r="C84" s="87">
        <f>'ESTIMATED Earned Revenue'!$I85*1.07925</f>
        <v>38379560.276062496</v>
      </c>
      <c r="D84" s="87">
        <f>'ESTIMATED Earned Revenue'!$L85*1.07925</f>
        <v>38379560.276062496</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216018.38610723184</v>
      </c>
      <c r="G84" s="89">
        <f t="shared" si="11"/>
        <v>5.050197322688299E-3</v>
      </c>
      <c r="H84" s="90">
        <f t="shared" si="12"/>
        <v>5.6284747546199347E-3</v>
      </c>
      <c r="I84" s="91">
        <f t="shared" si="13"/>
        <v>22194.033555106842</v>
      </c>
      <c r="J84" s="91">
        <f>C84*(1+'Control Panel'!$C$44)</f>
        <v>41066129.495386876</v>
      </c>
      <c r="K84" s="91">
        <f>D84*(1+'Control Panel'!$C$44)</f>
        <v>41066129.495386876</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202709.44795077376</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231142.01483351813</v>
      </c>
      <c r="N84" s="92">
        <f t="shared" si="14"/>
        <v>28432.566882744373</v>
      </c>
      <c r="O84" s="92">
        <f>J84*(1+'Control Panel'!$C$44)</f>
        <v>43940758.560063958</v>
      </c>
      <c r="P84" s="92">
        <f>K84*(1+'Control Panel'!$C$44)</f>
        <v>43940758.560063958</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212076.02174892795</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247324.36764088477</v>
      </c>
      <c r="S84" s="92">
        <f t="shared" si="15"/>
        <v>35248.345891956822</v>
      </c>
      <c r="T84" s="92">
        <f>O84*(1+'Control Panel'!$C$44)</f>
        <v>47016611.659268439</v>
      </c>
      <c r="U84" s="92">
        <f>P84*(1+'Control Panel'!$C$44)</f>
        <v>47016611.659268439</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220953.31354811406</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261823.85591304323</v>
      </c>
      <c r="X84" s="92">
        <f t="shared" si="16"/>
        <v>40870.542364929162</v>
      </c>
      <c r="Y84" s="91">
        <f>T84*(1+'Control Panel'!$C$44)</f>
        <v>50307774.475417234</v>
      </c>
      <c r="Z84" s="91">
        <f>U84*(1+'Control Panel'!$C$44)</f>
        <v>50307774.475417234</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227581.91295455751</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269678.57192823454</v>
      </c>
      <c r="AC84" s="93">
        <f t="shared" si="17"/>
        <v>42096.658973677026</v>
      </c>
      <c r="AD84" s="93">
        <f>Y84*(1+'Control Panel'!$C$44)</f>
        <v>53829318.688696444</v>
      </c>
      <c r="AE84" s="91">
        <f>Z84*(1+'Control Panel'!$C$44)</f>
        <v>53829318.688696444</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234409.37034319423</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277768.92942388158</v>
      </c>
      <c r="AH84" s="91">
        <f t="shared" si="18"/>
        <v>43359.559080687352</v>
      </c>
      <c r="AI84" s="92">
        <f t="shared" si="19"/>
        <v>1097730.0665455675</v>
      </c>
      <c r="AJ84" s="92">
        <f t="shared" si="19"/>
        <v>1287737.7397395624</v>
      </c>
      <c r="AK84" s="92">
        <f t="shared" si="20"/>
        <v>190007.67319399491</v>
      </c>
    </row>
    <row r="85" spans="1:37" s="94" customFormat="1" ht="14" x14ac:dyDescent="0.3">
      <c r="A85" s="86" t="str">
        <f>'ESTIMATED Earned Revenue'!A86</f>
        <v>Memphis, TN</v>
      </c>
      <c r="B85" s="86"/>
      <c r="C85" s="87">
        <f>'ESTIMATED Earned Revenue'!$I86*1.07925</f>
        <v>38587118.301180005</v>
      </c>
      <c r="D85" s="87">
        <f>'ESTIMATED Earned Revenue'!$L86*1.07925</f>
        <v>38587118.301180005</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217186.93778864341</v>
      </c>
      <c r="G85" s="89">
        <f t="shared" si="11"/>
        <v>5.0337904760413303E-3</v>
      </c>
      <c r="H85" s="90">
        <f t="shared" si="12"/>
        <v>5.6284829588324498E-3</v>
      </c>
      <c r="I85" s="91">
        <f t="shared" si="13"/>
        <v>22947.469186283386</v>
      </c>
      <c r="J85" s="91">
        <f>C85*(1+'Control Panel'!$C$44)</f>
        <v>41288216.582262605</v>
      </c>
      <c r="K85" s="91">
        <f>D85*(1+'Control Panel'!$C$44)</f>
        <v>41288216.582262605</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203153.62212452522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232392.36513262847</v>
      </c>
      <c r="N85" s="92">
        <f t="shared" si="14"/>
        <v>29238.743008103251</v>
      </c>
      <c r="O85" s="92">
        <f>J85*(1+'Control Panel'!$C$44)</f>
        <v>44178391.743020989</v>
      </c>
      <c r="P85" s="92">
        <f>K85*(1+'Control Panel'!$C$44)</f>
        <v>44178391.743020989</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212551.28811484203</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248662.24246093287</v>
      </c>
      <c r="S85" s="92">
        <f t="shared" si="15"/>
        <v>36110.954346090846</v>
      </c>
      <c r="T85" s="92">
        <f>O85*(1+'Control Panel'!$C$44)</f>
        <v>47270879.165032461</v>
      </c>
      <c r="U85" s="92">
        <f>P85*(1+'Control Panel'!$C$44)</f>
        <v>47270879.165032461</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220953.31354811406</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261823.85591304323</v>
      </c>
      <c r="X85" s="92">
        <f t="shared" si="16"/>
        <v>40870.542364929162</v>
      </c>
      <c r="Y85" s="91">
        <f>T85*(1+'Control Panel'!$C$44)</f>
        <v>50579840.706584737</v>
      </c>
      <c r="Z85" s="91">
        <f>U85*(1+'Control Panel'!$C$44)</f>
        <v>50579840.706584737</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227581.91295455751</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269678.57192823454</v>
      </c>
      <c r="AC85" s="93">
        <f t="shared" si="17"/>
        <v>42096.658973677026</v>
      </c>
      <c r="AD85" s="93">
        <f>Y85*(1+'Control Panel'!$C$44)</f>
        <v>54120429.556045674</v>
      </c>
      <c r="AE85" s="91">
        <f>Z85*(1+'Control Panel'!$C$44)</f>
        <v>54120429.556045674</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234409.37034319423</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277768.92942388158</v>
      </c>
      <c r="AH85" s="91">
        <f t="shared" si="18"/>
        <v>43359.559080687352</v>
      </c>
      <c r="AI85" s="92">
        <f t="shared" si="19"/>
        <v>1098649.507085233</v>
      </c>
      <c r="AJ85" s="92">
        <f t="shared" si="19"/>
        <v>1290325.9648587205</v>
      </c>
      <c r="AK85" s="92">
        <f t="shared" si="20"/>
        <v>191676.45777348755</v>
      </c>
    </row>
    <row r="86" spans="1:37" s="94" customFormat="1" ht="14" x14ac:dyDescent="0.3">
      <c r="A86" s="86" t="str">
        <f>'ESTIMATED Earned Revenue'!A87</f>
        <v>Grand Rapids, MI</v>
      </c>
      <c r="B86" s="86"/>
      <c r="C86" s="87">
        <f>'ESTIMATED Earned Revenue'!$I87*1.07925</f>
        <v>38652473.061989993</v>
      </c>
      <c r="D86" s="87">
        <f>'ESTIMATED Earned Revenue'!$L87*1.07925</f>
        <v>38652473.061989993</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217554.88509200365</v>
      </c>
      <c r="G86" s="89">
        <f t="shared" si="11"/>
        <v>5.0286608521077905E-3</v>
      </c>
      <c r="H86" s="90">
        <f t="shared" si="12"/>
        <v>5.6284855238911587E-3</v>
      </c>
      <c r="I86" s="91">
        <f t="shared" si="13"/>
        <v>23184.706968023645</v>
      </c>
      <c r="J86" s="91">
        <f>C86*(1+'Control Panel'!$C$44)</f>
        <v>41358146.176329292</v>
      </c>
      <c r="K86" s="91">
        <f>D86*(1+'Control Panel'!$C$44)</f>
        <v>41358146.176329292</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203293.48131265861</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232786.06874722391</v>
      </c>
      <c r="N86" s="92">
        <f t="shared" si="14"/>
        <v>29492.587434565299</v>
      </c>
      <c r="O86" s="92">
        <f>J86*(1+'Control Panel'!$C$44)</f>
        <v>44253216.408672348</v>
      </c>
      <c r="P86" s="92">
        <f>K86*(1+'Control Panel'!$C$44)</f>
        <v>44253216.408672348</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212700.93744614473</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249083.50532855</v>
      </c>
      <c r="S86" s="92">
        <f t="shared" si="15"/>
        <v>36382.567882405274</v>
      </c>
      <c r="T86" s="92">
        <f>O86*(1+'Control Panel'!$C$44)</f>
        <v>47350941.557279415</v>
      </c>
      <c r="U86" s="92">
        <f>P86*(1+'Control Panel'!$C$44)</f>
        <v>47350941.557279415</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220953.31354811406</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261823.85591304323</v>
      </c>
      <c r="X86" s="92">
        <f t="shared" si="16"/>
        <v>40870.542364929162</v>
      </c>
      <c r="Y86" s="91">
        <f>T86*(1+'Control Panel'!$C$44)</f>
        <v>50665507.466288976</v>
      </c>
      <c r="Z86" s="91">
        <f>U86*(1+'Control Panel'!$C$44)</f>
        <v>50665507.466288976</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227581.91295455751</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269678.57192823454</v>
      </c>
      <c r="AC86" s="93">
        <f t="shared" si="17"/>
        <v>42096.658973677026</v>
      </c>
      <c r="AD86" s="93">
        <f>Y86*(1+'Control Panel'!$C$44)</f>
        <v>54212092.988929205</v>
      </c>
      <c r="AE86" s="91">
        <f>Z86*(1+'Control Panel'!$C$44)</f>
        <v>54212092.988929205</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234409.37034319423</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277768.92942388158</v>
      </c>
      <c r="AH86" s="91">
        <f t="shared" si="18"/>
        <v>43359.559080687352</v>
      </c>
      <c r="AI86" s="92">
        <f t="shared" si="19"/>
        <v>1098939.0156046692</v>
      </c>
      <c r="AJ86" s="92">
        <f t="shared" si="19"/>
        <v>1291140.9313409333</v>
      </c>
      <c r="AK86" s="92">
        <f t="shared" si="20"/>
        <v>192201.91573626408</v>
      </c>
    </row>
    <row r="87" spans="1:37" s="94" customFormat="1" ht="14" x14ac:dyDescent="0.3">
      <c r="A87" s="86" t="str">
        <f>'ESTIMATED Earned Revenue'!A88</f>
        <v>Savannah, GA</v>
      </c>
      <c r="B87" s="86"/>
      <c r="C87" s="87">
        <f>'ESTIMATED Earned Revenue'!$I88*1.07925</f>
        <v>39959253.914250001</v>
      </c>
      <c r="D87" s="87">
        <f>'ESTIMATED Earned Revenue'!$L88*1.07925</f>
        <v>35105315.167500004</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197584.38614602503</v>
      </c>
      <c r="G87" s="89">
        <f t="shared" si="11"/>
        <v>4.9296150586598669E-3</v>
      </c>
      <c r="H87" s="90">
        <f t="shared" si="12"/>
        <v>5.6283324961841057E-3</v>
      </c>
      <c r="I87" s="91">
        <f t="shared" si="13"/>
        <v>600.64631752501009</v>
      </c>
      <c r="J87" s="91">
        <f>C87*(1+'Control Panel'!$C$44)</f>
        <v>42756401.688247502</v>
      </c>
      <c r="K87" s="91">
        <f>D87*(1+'Control Panel'!$C$44)</f>
        <v>37562687.22922501</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206089.99233649502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211417.63487502679</v>
      </c>
      <c r="N87" s="92">
        <f t="shared" si="14"/>
        <v>5327.6425385317707</v>
      </c>
      <c r="O87" s="92">
        <f>J87*(1+'Control Panel'!$C$44)</f>
        <v>45749349.806424826</v>
      </c>
      <c r="P87" s="92">
        <f>K87*(1+'Control Panel'!$C$44)</f>
        <v>40192075.335270762</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214517.78014380005</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226219.2810852991</v>
      </c>
      <c r="S87" s="92">
        <f t="shared" si="15"/>
        <v>11701.500941499049</v>
      </c>
      <c r="T87" s="92">
        <f>O87*(1+'Control Panel'!$C$44)</f>
        <v>48951804.292874567</v>
      </c>
      <c r="U87" s="92">
        <f>P87*(1+'Control Panel'!$C$44)</f>
        <v>43005520.608739719</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220953.31354811406</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242057.11522622805</v>
      </c>
      <c r="X87" s="92">
        <f t="shared" si="16"/>
        <v>21103.801678113989</v>
      </c>
      <c r="Y87" s="91">
        <f>T87*(1+'Control Panel'!$C$44)</f>
        <v>52378430.593375787</v>
      </c>
      <c r="Z87" s="91">
        <f>U87*(1+'Control Panel'!$C$44)</f>
        <v>46015907.051351503</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227581.91295455751</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259003.67209300312</v>
      </c>
      <c r="AC87" s="93">
        <f t="shared" si="17"/>
        <v>31421.759138445603</v>
      </c>
      <c r="AD87" s="93">
        <f>Y87*(1+'Control Panel'!$C$44)</f>
        <v>56044920.734912097</v>
      </c>
      <c r="AE87" s="91">
        <f>Z87*(1+'Control Panel'!$C$44)</f>
        <v>49237020.544946112</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234409.37034319423</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277136.56469265756</v>
      </c>
      <c r="AH87" s="91">
        <f t="shared" si="18"/>
        <v>42727.194349463331</v>
      </c>
      <c r="AI87" s="92">
        <f t="shared" si="19"/>
        <v>1103552.3693261608</v>
      </c>
      <c r="AJ87" s="92">
        <f t="shared" si="19"/>
        <v>1215834.2679722146</v>
      </c>
      <c r="AK87" s="92">
        <f t="shared" si="20"/>
        <v>112281.89864605386</v>
      </c>
    </row>
    <row r="88" spans="1:37" s="94" customFormat="1" ht="14" x14ac:dyDescent="0.3">
      <c r="A88" s="86" t="str">
        <f>'ESTIMATED Earned Revenue'!A89</f>
        <v>North Haven, CT</v>
      </c>
      <c r="B88" s="86"/>
      <c r="C88" s="95">
        <f>'ESTIMATED Earned Revenue'!$I89*1.07925</f>
        <v>40497765.128250003</v>
      </c>
      <c r="D88" s="95">
        <f>'ESTIMATED Earned Revenue'!$L89*1.07925</f>
        <v>40497765.128250003</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227943.87942504749</v>
      </c>
      <c r="G88" s="89">
        <f t="shared" si="11"/>
        <v>4.8906590679577743E-3</v>
      </c>
      <c r="H88" s="90">
        <f t="shared" si="12"/>
        <v>5.6285545314213106E-3</v>
      </c>
      <c r="I88" s="91">
        <f t="shared" si="13"/>
        <v>29883.117168547469</v>
      </c>
      <c r="J88" s="91">
        <f>C88*(1+'Control Panel'!$C$44)</f>
        <v>43332608.687227502</v>
      </c>
      <c r="K88" s="91">
        <f>D88*(1+'Control Panel'!$C$44)</f>
        <v>43332608.687227502</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207242.40633445501</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243902.29268358083</v>
      </c>
      <c r="N88" s="92">
        <f t="shared" si="14"/>
        <v>36659.886349125823</v>
      </c>
      <c r="O88" s="92">
        <f>J88*(1+'Control Panel'!$C$44)</f>
        <v>46365891.29533343</v>
      </c>
      <c r="P88" s="92">
        <f>K88*(1+'Control Panel'!$C$44)</f>
        <v>46365891.29533343</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214517.78014380005</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254197.91752244969</v>
      </c>
      <c r="S88" s="92">
        <f t="shared" si="15"/>
        <v>39680.137378649641</v>
      </c>
      <c r="T88" s="92">
        <f>O88*(1+'Control Panel'!$C$44)</f>
        <v>49611503.68600677</v>
      </c>
      <c r="U88" s="92">
        <f>P88*(1+'Control Panel'!$C$44)</f>
        <v>49611503.68600677</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220953.31354811406</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261823.85591304323</v>
      </c>
      <c r="X88" s="92">
        <f t="shared" si="16"/>
        <v>40870.542364929162</v>
      </c>
      <c r="Y88" s="91">
        <f>T88*(1+'Control Panel'!$C$44)</f>
        <v>53084308.944027245</v>
      </c>
      <c r="Z88" s="91">
        <f>U88*(1+'Control Panel'!$C$44)</f>
        <v>53084308.944027245</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227581.91295455751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269678.57192823454</v>
      </c>
      <c r="AC88" s="93">
        <f t="shared" si="17"/>
        <v>42096.658973677026</v>
      </c>
      <c r="AD88" s="93">
        <f>Y88*(1+'Control Panel'!$C$44)</f>
        <v>56800210.570109159</v>
      </c>
      <c r="AE88" s="91">
        <f>Z88*(1+'Control Panel'!$C$44)</f>
        <v>56800210.570109159</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234409.37034319423</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277768.92942388158</v>
      </c>
      <c r="AH88" s="91">
        <f t="shared" si="18"/>
        <v>43359.559080687352</v>
      </c>
      <c r="AI88" s="92">
        <f t="shared" si="19"/>
        <v>1104704.783324121</v>
      </c>
      <c r="AJ88" s="92">
        <f t="shared" si="19"/>
        <v>1307371.5674711899</v>
      </c>
      <c r="AK88" s="92">
        <f t="shared" si="20"/>
        <v>202666.78414706886</v>
      </c>
    </row>
    <row r="89" spans="1:37" s="94" customFormat="1" ht="14" x14ac:dyDescent="0.3">
      <c r="A89" s="86" t="str">
        <f>'ESTIMATED Earned Revenue'!A90</f>
        <v>Oxnard, CA</v>
      </c>
      <c r="B89" s="86"/>
      <c r="C89" s="87">
        <f>'ESTIMATED Earned Revenue'!$I90*1.07925</f>
        <v>42588372.478687502</v>
      </c>
      <c r="D89" s="87">
        <f>'ESTIMATED Earned Revenue'!$L90*1.07925</f>
        <v>42588372.478687502</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239605.91700299998</v>
      </c>
      <c r="G89" s="89">
        <f t="shared" si="11"/>
        <v>4.7478589162144843E-3</v>
      </c>
      <c r="H89" s="90">
        <f t="shared" si="12"/>
        <v>5.6260876633148155E-3</v>
      </c>
      <c r="I89" s="91">
        <f t="shared" si="13"/>
        <v>37402.333002999978</v>
      </c>
      <c r="J89" s="91">
        <f>C89*(1+'Control Panel'!$C$44)</f>
        <v>45569558.552195631</v>
      </c>
      <c r="K89" s="91">
        <f>D89*(1+'Control Panel'!$C$44)</f>
        <v>45569558.552195631</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246794.09468198998</v>
      </c>
      <c r="N89" s="92">
        <f t="shared" si="14"/>
        <v>38524.40522198996</v>
      </c>
      <c r="O89" s="92">
        <f>J89*(1+'Control Panel'!$C$44)</f>
        <v>48759427.650849327</v>
      </c>
      <c r="P89" s="92">
        <f>K89*(1+'Control Panel'!$C$44)</f>
        <v>48759427.650849327</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254197.91752244969</v>
      </c>
      <c r="S89" s="92">
        <f t="shared" si="15"/>
        <v>39680.137378649641</v>
      </c>
      <c r="T89" s="92">
        <f>O89*(1+'Control Panel'!$C$44)</f>
        <v>52172587.586408786</v>
      </c>
      <c r="U89" s="92">
        <f>P89*(1+'Control Panel'!$C$44)</f>
        <v>52172587.586408786</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261823.85591304323</v>
      </c>
      <c r="X89" s="92">
        <f t="shared" si="16"/>
        <v>40870.542364929162</v>
      </c>
      <c r="Y89" s="91">
        <f>T89*(1+'Control Panel'!$C$44)</f>
        <v>55824668.717457406</v>
      </c>
      <c r="Z89" s="91">
        <f>U89*(1+'Control Panel'!$C$44)</f>
        <v>55824668.717457406</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269678.57192823454</v>
      </c>
      <c r="AC89" s="93">
        <f t="shared" si="17"/>
        <v>42096.658973677026</v>
      </c>
      <c r="AD89" s="93">
        <f>Y89*(1+'Control Panel'!$C$44)</f>
        <v>59732395.527679428</v>
      </c>
      <c r="AE89" s="91">
        <f>Z89*(1+'Control Panel'!$C$44)</f>
        <v>59732395.527679428</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277768.92942388158</v>
      </c>
      <c r="AH89" s="91">
        <f t="shared" si="18"/>
        <v>43359.559080687352</v>
      </c>
      <c r="AI89" s="92">
        <f t="shared" si="19"/>
        <v>1105732.0664496659</v>
      </c>
      <c r="AJ89" s="92">
        <f t="shared" si="19"/>
        <v>1310263.3694695989</v>
      </c>
      <c r="AK89" s="92">
        <f t="shared" si="20"/>
        <v>204531.30301993294</v>
      </c>
    </row>
    <row r="90" spans="1:37" s="94" customFormat="1" ht="14" x14ac:dyDescent="0.3">
      <c r="A90" s="86" t="str">
        <f>'ESTIMATED Earned Revenue'!A91</f>
        <v>Cincinnati, OH</v>
      </c>
      <c r="B90" s="86"/>
      <c r="C90" s="95">
        <f>'ESTIMATED Earned Revenue'!$I91*1.07925</f>
        <v>42845179.098825008</v>
      </c>
      <c r="D90" s="95">
        <f>'ESTIMATED Earned Revenue'!$L91*1.07925</f>
        <v>40098134.934075005</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225693.96143184227</v>
      </c>
      <c r="G90" s="89">
        <f t="shared" si="11"/>
        <v>4.7194010680549417E-3</v>
      </c>
      <c r="H90" s="90">
        <f t="shared" si="12"/>
        <v>5.6285401254423367E-3</v>
      </c>
      <c r="I90" s="91">
        <f t="shared" si="13"/>
        <v>23490.377431842266</v>
      </c>
      <c r="J90" s="91">
        <f>C90*(1+'Control Panel'!$C$44)</f>
        <v>45844341.635742761</v>
      </c>
      <c r="K90" s="91">
        <f>D90*(1+'Control Panel'!$C$44)</f>
        <v>42905004.37946026</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241494.88043085125</v>
      </c>
      <c r="N90" s="92">
        <f t="shared" si="14"/>
        <v>33225.190970851225</v>
      </c>
      <c r="O90" s="92">
        <f>J90*(1+'Control Panel'!$C$44)</f>
        <v>49053445.550244756</v>
      </c>
      <c r="P90" s="92">
        <f>K90*(1+'Control Panel'!$C$44)</f>
        <v>45908354.686022483</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254197.91752244969</v>
      </c>
      <c r="S90" s="92">
        <f t="shared" si="15"/>
        <v>39680.137378649641</v>
      </c>
      <c r="T90" s="92">
        <f>O90*(1+'Control Panel'!$C$44)</f>
        <v>52487186.738761894</v>
      </c>
      <c r="U90" s="92">
        <f>P90*(1+'Control Panel'!$C$44)</f>
        <v>49121939.514044061</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261823.85591304323</v>
      </c>
      <c r="X90" s="92">
        <f t="shared" si="16"/>
        <v>40870.542364929162</v>
      </c>
      <c r="Y90" s="91">
        <f>T90*(1+'Control Panel'!$C$44)</f>
        <v>56161289.81047523</v>
      </c>
      <c r="Z90" s="91">
        <f>U90*(1+'Control Panel'!$C$44)</f>
        <v>52560475.280027151</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269678.57192823454</v>
      </c>
      <c r="AC90" s="93">
        <f t="shared" si="17"/>
        <v>42096.658973677026</v>
      </c>
      <c r="AD90" s="93">
        <f>Y90*(1+'Control Panel'!$C$44)</f>
        <v>60092580.0972085</v>
      </c>
      <c r="AE90" s="91">
        <f>Z90*(1+'Control Panel'!$C$44)</f>
        <v>56239708.549629055</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277768.92942388158</v>
      </c>
      <c r="AH90" s="91">
        <f t="shared" si="18"/>
        <v>43359.559080687352</v>
      </c>
      <c r="AI90" s="92">
        <f t="shared" si="19"/>
        <v>1105732.0664496659</v>
      </c>
      <c r="AJ90" s="92">
        <f t="shared" si="19"/>
        <v>1304964.1552184601</v>
      </c>
      <c r="AK90" s="92">
        <f t="shared" si="20"/>
        <v>199232.0887687942</v>
      </c>
    </row>
    <row r="91" spans="1:37" s="94" customFormat="1" ht="14" x14ac:dyDescent="0.3">
      <c r="A91" s="86" t="str">
        <f>'ESTIMATED Earned Revenue'!A92</f>
        <v>Iowa City, IA</v>
      </c>
      <c r="B91" s="86"/>
      <c r="C91" s="87">
        <f>'ESTIMATED Earned Revenue'!$I92*1.07925</f>
        <v>43923256.634002507</v>
      </c>
      <c r="D91" s="87">
        <f>'ESTIMATED Earned Revenue'!$L92*1.07925</f>
        <v>43008274.959502503</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239605.91700299998</v>
      </c>
      <c r="G91" s="89">
        <f t="shared" si="11"/>
        <v>4.6035653887163555E-3</v>
      </c>
      <c r="H91" s="90">
        <f t="shared" si="12"/>
        <v>5.5711585091152331E-3</v>
      </c>
      <c r="I91" s="91">
        <f t="shared" si="13"/>
        <v>37402.333002999978</v>
      </c>
      <c r="J91" s="91">
        <f>C91*(1+'Control Panel'!$C$44)</f>
        <v>46997884.598382682</v>
      </c>
      <c r="K91" s="91">
        <f>D91*(1+'Control Panel'!$C$44)</f>
        <v>46018854.206667684</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246794.09468198998</v>
      </c>
      <c r="N91" s="92">
        <f t="shared" si="14"/>
        <v>38524.40522198996</v>
      </c>
      <c r="O91" s="92">
        <f>J91*(1+'Control Panel'!$C$44)</f>
        <v>50287736.520269476</v>
      </c>
      <c r="P91" s="92">
        <f>K91*(1+'Control Panel'!$C$44)</f>
        <v>49240174.001134425</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254197.91752244969</v>
      </c>
      <c r="S91" s="92">
        <f t="shared" si="15"/>
        <v>39680.137378649641</v>
      </c>
      <c r="T91" s="92">
        <f>O91*(1+'Control Panel'!$C$44)</f>
        <v>53807878.076688342</v>
      </c>
      <c r="U91" s="92">
        <f>P91*(1+'Control Panel'!$C$44)</f>
        <v>52686986.181213841</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261823.85591304323</v>
      </c>
      <c r="X91" s="92">
        <f t="shared" si="16"/>
        <v>40870.542364929162</v>
      </c>
      <c r="Y91" s="91">
        <f>T91*(1+'Control Panel'!$C$44)</f>
        <v>57574429.542056531</v>
      </c>
      <c r="Z91" s="91">
        <f>U91*(1+'Control Panel'!$C$44)</f>
        <v>56375075.213898815</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269678.57192823454</v>
      </c>
      <c r="AC91" s="93">
        <f t="shared" si="17"/>
        <v>42096.658973677026</v>
      </c>
      <c r="AD91" s="93">
        <f>Y91*(1+'Control Panel'!$C$44)</f>
        <v>61604639.610000491</v>
      </c>
      <c r="AE91" s="91">
        <f>Z91*(1+'Control Panel'!$C$44)</f>
        <v>60321330.478871733</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277768.92942388158</v>
      </c>
      <c r="AH91" s="91">
        <f t="shared" si="18"/>
        <v>43359.559080687352</v>
      </c>
      <c r="AI91" s="92">
        <f t="shared" si="19"/>
        <v>1105732.0664496659</v>
      </c>
      <c r="AJ91" s="92">
        <f t="shared" si="19"/>
        <v>1310263.3694695989</v>
      </c>
      <c r="AK91" s="92">
        <f t="shared" si="20"/>
        <v>204531.30301993294</v>
      </c>
    </row>
    <row r="92" spans="1:37" s="94" customFormat="1" ht="14" x14ac:dyDescent="0.3">
      <c r="A92" s="86" t="str">
        <f>'ESTIMATED Earned Revenue'!A93</f>
        <v>Tallahassee, FL</v>
      </c>
      <c r="B92" s="86"/>
      <c r="C92" s="87">
        <f>'ESTIMATED Earned Revenue'!$I93*1.07925</f>
        <v>44355585.178409994</v>
      </c>
      <c r="D92" s="87">
        <f>'ESTIMATED Earned Revenue'!$L93*1.07925</f>
        <v>44355585.178409994</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239605.91700299998</v>
      </c>
      <c r="G92" s="89">
        <f t="shared" si="11"/>
        <v>4.5586949915480375E-3</v>
      </c>
      <c r="H92" s="90">
        <f t="shared" si="12"/>
        <v>5.4019333988998474E-3</v>
      </c>
      <c r="I92" s="91">
        <f t="shared" si="13"/>
        <v>37402.333002999978</v>
      </c>
      <c r="J92" s="91">
        <f>C92*(1+'Control Panel'!$C$44)</f>
        <v>47460476.140898697</v>
      </c>
      <c r="K92" s="91">
        <f>D92*(1+'Control Panel'!$C$44)</f>
        <v>47460476.140898697</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246794.09468198998</v>
      </c>
      <c r="N92" s="92">
        <f t="shared" si="14"/>
        <v>38524.40522198996</v>
      </c>
      <c r="O92" s="92">
        <f>J92*(1+'Control Panel'!$C$44)</f>
        <v>50782709.470761612</v>
      </c>
      <c r="P92" s="92">
        <f>K92*(1+'Control Panel'!$C$44)</f>
        <v>50782709.470761612</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254197.91752244969</v>
      </c>
      <c r="S92" s="92">
        <f t="shared" si="15"/>
        <v>39680.137378649641</v>
      </c>
      <c r="T92" s="92">
        <f>O92*(1+'Control Panel'!$C$44)</f>
        <v>54337499.133714929</v>
      </c>
      <c r="U92" s="92">
        <f>P92*(1+'Control Panel'!$C$44)</f>
        <v>54337499.133714929</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261823.85591304323</v>
      </c>
      <c r="X92" s="92">
        <f t="shared" si="16"/>
        <v>40870.542364929162</v>
      </c>
      <c r="Y92" s="91">
        <f>T92*(1+'Control Panel'!$C$44)</f>
        <v>58141124.073074974</v>
      </c>
      <c r="Z92" s="91">
        <f>U92*(1+'Control Panel'!$C$44)</f>
        <v>58141124.073074974</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269678.57192823454</v>
      </c>
      <c r="AC92" s="93">
        <f t="shared" si="17"/>
        <v>42096.658973677026</v>
      </c>
      <c r="AD92" s="93">
        <f>Y92*(1+'Control Panel'!$C$44)</f>
        <v>62211002.75819023</v>
      </c>
      <c r="AE92" s="91">
        <f>Z92*(1+'Control Panel'!$C$44)</f>
        <v>62211002.75819023</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277768.92942388158</v>
      </c>
      <c r="AH92" s="91">
        <f t="shared" si="18"/>
        <v>43359.559080687352</v>
      </c>
      <c r="AI92" s="92">
        <f t="shared" si="19"/>
        <v>1105732.0664496659</v>
      </c>
      <c r="AJ92" s="92">
        <f t="shared" si="19"/>
        <v>1310263.3694695989</v>
      </c>
      <c r="AK92" s="92">
        <f t="shared" si="20"/>
        <v>204531.30301993294</v>
      </c>
    </row>
    <row r="93" spans="1:37" s="94" customFormat="1" ht="14" x14ac:dyDescent="0.3">
      <c r="A93" s="86" t="str">
        <f>'ESTIMATED Earned Revenue'!A94</f>
        <v>Tucson, AZ</v>
      </c>
      <c r="B93" s="86"/>
      <c r="C93" s="87">
        <f>'ESTIMATED Earned Revenue'!$I94*1.07925</f>
        <v>44594507.471250005</v>
      </c>
      <c r="D93" s="87">
        <f>'ESTIMATED Earned Revenue'!$L94*1.07925</f>
        <v>44594507.471250005</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239605.91700299998</v>
      </c>
      <c r="G93" s="89">
        <f t="shared" si="11"/>
        <v>4.5342710451586506E-3</v>
      </c>
      <c r="H93" s="90">
        <f t="shared" si="12"/>
        <v>5.3729916662376741E-3</v>
      </c>
      <c r="I93" s="91">
        <f t="shared" si="13"/>
        <v>37402.333002999978</v>
      </c>
      <c r="J93" s="91">
        <f>C93*(1+'Control Panel'!$C$44)</f>
        <v>47716122.994237505</v>
      </c>
      <c r="K93" s="91">
        <f>D93*(1+'Control Panel'!$C$44)</f>
        <v>47716122.994237505</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246794.09468198998</v>
      </c>
      <c r="N93" s="92">
        <f t="shared" si="14"/>
        <v>38524.40522198996</v>
      </c>
      <c r="O93" s="92">
        <f>J93*(1+'Control Panel'!$C$44)</f>
        <v>51056251.60383413</v>
      </c>
      <c r="P93" s="92">
        <f>K93*(1+'Control Panel'!$C$44)</f>
        <v>51056251.60383413</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254197.91752244969</v>
      </c>
      <c r="S93" s="92">
        <f t="shared" si="15"/>
        <v>39680.137378649641</v>
      </c>
      <c r="T93" s="92">
        <f>O93*(1+'Control Panel'!$C$44)</f>
        <v>54630189.216102526</v>
      </c>
      <c r="U93" s="92">
        <f>P93*(1+'Control Panel'!$C$44)</f>
        <v>54630189.216102526</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261823.85591304323</v>
      </c>
      <c r="X93" s="92">
        <f t="shared" si="16"/>
        <v>40870.542364929162</v>
      </c>
      <c r="Y93" s="91">
        <f>T93*(1+'Control Panel'!$C$44)</f>
        <v>58454302.461229704</v>
      </c>
      <c r="Z93" s="91">
        <f>U93*(1+'Control Panel'!$C$44)</f>
        <v>58454302.461229704</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269678.57192823454</v>
      </c>
      <c r="AC93" s="93">
        <f t="shared" si="17"/>
        <v>42096.658973677026</v>
      </c>
      <c r="AD93" s="93">
        <f>Y93*(1+'Control Panel'!$C$44)</f>
        <v>62546103.63351579</v>
      </c>
      <c r="AE93" s="91">
        <f>Z93*(1+'Control Panel'!$C$44)</f>
        <v>62546103.63351579</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277768.92942388158</v>
      </c>
      <c r="AH93" s="91">
        <f t="shared" si="18"/>
        <v>43359.559080687352</v>
      </c>
      <c r="AI93" s="92">
        <f t="shared" si="19"/>
        <v>1105732.0664496659</v>
      </c>
      <c r="AJ93" s="92">
        <f t="shared" si="19"/>
        <v>1310263.3694695989</v>
      </c>
      <c r="AK93" s="92">
        <f t="shared" si="20"/>
        <v>204531.30301993294</v>
      </c>
    </row>
    <row r="94" spans="1:37" s="94" customFormat="1" ht="14" x14ac:dyDescent="0.3">
      <c r="A94" s="86" t="str">
        <f>'ESTIMATED Earned Revenue'!A95</f>
        <v>Detroit, MI</v>
      </c>
      <c r="B94" s="86"/>
      <c r="C94" s="87">
        <f>'ESTIMATED Earned Revenue'!$I95*1.07925</f>
        <v>45346538.5845</v>
      </c>
      <c r="D94" s="87">
        <f>'ESTIMATED Earned Revenue'!$L95*1.07925</f>
        <v>31048424.13075</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174744.08960912249</v>
      </c>
      <c r="G94" s="89">
        <f t="shared" si="11"/>
        <v>4.4590742824440329E-3</v>
      </c>
      <c r="H94" s="90">
        <f t="shared" si="12"/>
        <v>5.6281146145532703E-3</v>
      </c>
      <c r="I94" s="91">
        <f t="shared" si="13"/>
        <v>-27459.494390877517</v>
      </c>
      <c r="J94" s="91">
        <f>C94*(1+'Control Panel'!$C$44)</f>
        <v>48520796.285415001</v>
      </c>
      <c r="K94" s="91">
        <f>D94*(1+'Control Panel'!$C$44)</f>
        <v>33221813.819902502</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186978.51758054108</v>
      </c>
      <c r="N94" s="92">
        <f t="shared" si="14"/>
        <v>-21291.17187945894</v>
      </c>
      <c r="O94" s="92">
        <f>J94*(1+'Control Panel'!$C$44)</f>
        <v>51917252.025394052</v>
      </c>
      <c r="P94" s="92">
        <f>K94*(1+'Control Panel'!$C$44)</f>
        <v>35547340.787295677</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200069.42558019934</v>
      </c>
      <c r="S94" s="92">
        <f t="shared" si="15"/>
        <v>-14448.354563600704</v>
      </c>
      <c r="T94" s="92">
        <f>O94*(1+'Control Panel'!$C$44)</f>
        <v>55551459.667171642</v>
      </c>
      <c r="U94" s="92">
        <f>P94*(1+'Control Panel'!$C$44)</f>
        <v>38035654.642406374</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214076.76983577132</v>
      </c>
      <c r="X94" s="92">
        <f t="shared" si="16"/>
        <v>-6876.54371234274</v>
      </c>
      <c r="Y94" s="91">
        <f>T94*(1+'Control Panel'!$C$44)</f>
        <v>59440061.843873657</v>
      </c>
      <c r="Z94" s="91">
        <f>U94*(1+'Control Panel'!$C$44)</f>
        <v>40698150.467374824</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229064.70252521441</v>
      </c>
      <c r="AC94" s="93">
        <f t="shared" si="17"/>
        <v>1482.7895706568961</v>
      </c>
      <c r="AD94" s="93">
        <f>Y94*(1+'Control Panel'!$C$44)</f>
        <v>63600866.172944814</v>
      </c>
      <c r="AE94" s="91">
        <f>Z94*(1+'Control Panel'!$C$44)</f>
        <v>43547021.000091061</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245101.86725512362</v>
      </c>
      <c r="AH94" s="91">
        <f t="shared" si="18"/>
        <v>10692.496911929396</v>
      </c>
      <c r="AI94" s="92">
        <f t="shared" si="19"/>
        <v>1105732.0664496659</v>
      </c>
      <c r="AJ94" s="92">
        <f t="shared" si="19"/>
        <v>1075291.2827768498</v>
      </c>
      <c r="AK94" s="92">
        <f t="shared" si="20"/>
        <v>-30440.78367281612</v>
      </c>
    </row>
    <row r="95" spans="1:37" s="94" customFormat="1" ht="14" x14ac:dyDescent="0.3">
      <c r="A95" s="86" t="str">
        <f>'ESTIMATED Earned Revenue'!A96</f>
        <v>Canton, OH</v>
      </c>
      <c r="B95" s="86"/>
      <c r="C95" s="87">
        <f>'ESTIMATED Earned Revenue'!$I96*1.07925</f>
        <v>45878053.020750001</v>
      </c>
      <c r="D95" s="87">
        <f>'ESTIMATED Earned Revenue'!$L96*1.07925</f>
        <v>45782277.138000004</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239605.91700299998</v>
      </c>
      <c r="G95" s="89">
        <f t="shared" si="11"/>
        <v>4.4074142359211742E-3</v>
      </c>
      <c r="H95" s="90">
        <f t="shared" si="12"/>
        <v>5.2335954430742663E-3</v>
      </c>
      <c r="I95" s="91">
        <f t="shared" si="13"/>
        <v>37402.333002999978</v>
      </c>
      <c r="J95" s="91">
        <f>C95*(1+'Control Panel'!$C$44)</f>
        <v>49089516.732202508</v>
      </c>
      <c r="K95" s="91">
        <f>D95*(1+'Control Panel'!$C$44)</f>
        <v>48987036.53766001</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246794.09468198998</v>
      </c>
      <c r="N95" s="92">
        <f t="shared" si="14"/>
        <v>38524.40522198996</v>
      </c>
      <c r="O95" s="92">
        <f>J95*(1+'Control Panel'!$C$44)</f>
        <v>52525782.903456688</v>
      </c>
      <c r="P95" s="92">
        <f>K95*(1+'Control Panel'!$C$44)</f>
        <v>52416129.095296212</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254197.91752244969</v>
      </c>
      <c r="S95" s="92">
        <f t="shared" si="15"/>
        <v>39680.137378649641</v>
      </c>
      <c r="T95" s="92">
        <f>O95*(1+'Control Panel'!$C$44)</f>
        <v>56202587.706698656</v>
      </c>
      <c r="U95" s="92">
        <f>P95*(1+'Control Panel'!$C$44)</f>
        <v>56085258.131966949</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261823.85591304323</v>
      </c>
      <c r="X95" s="92">
        <f t="shared" si="16"/>
        <v>40870.542364929162</v>
      </c>
      <c r="Y95" s="91">
        <f>T95*(1+'Control Panel'!$C$44)</f>
        <v>60136768.846167564</v>
      </c>
      <c r="Z95" s="91">
        <f>U95*(1+'Control Panel'!$C$44)</f>
        <v>60011226.201204635</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269678.57192823454</v>
      </c>
      <c r="AC95" s="93">
        <f t="shared" si="17"/>
        <v>42096.658973677026</v>
      </c>
      <c r="AD95" s="93">
        <f>Y95*(1+'Control Panel'!$C$44)</f>
        <v>64346342.665399298</v>
      </c>
      <c r="AE95" s="91">
        <f>Z95*(1+'Control Panel'!$C$44)</f>
        <v>64212012.03528896</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277768.92942388158</v>
      </c>
      <c r="AH95" s="91">
        <f t="shared" si="18"/>
        <v>43359.559080687352</v>
      </c>
      <c r="AI95" s="92">
        <f t="shared" si="19"/>
        <v>1105732.0664496659</v>
      </c>
      <c r="AJ95" s="92">
        <f t="shared" si="19"/>
        <v>1310263.3694695989</v>
      </c>
      <c r="AK95" s="92">
        <f t="shared" si="20"/>
        <v>204531.30301993294</v>
      </c>
    </row>
    <row r="96" spans="1:37" s="94" customFormat="1" ht="14" x14ac:dyDescent="0.3">
      <c r="A96" s="86" t="str">
        <f>'ESTIMATED Earned Revenue'!A97</f>
        <v>Salinas, CA</v>
      </c>
      <c r="B96" s="86"/>
      <c r="C96" s="87">
        <f>'ESTIMATED Earned Revenue'!$I97*1.07925</f>
        <v>45936532.451812498</v>
      </c>
      <c r="D96" s="87">
        <f>'ESTIMATED Earned Revenue'!$L97*1.07925</f>
        <v>45936532.451812498</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239605.91700299998</v>
      </c>
      <c r="G96" s="89">
        <f t="shared" si="11"/>
        <v>4.4018033840954778E-3</v>
      </c>
      <c r="H96" s="90">
        <f t="shared" si="12"/>
        <v>5.2160209796929492E-3</v>
      </c>
      <c r="I96" s="91">
        <f t="shared" si="13"/>
        <v>37402.333002999978</v>
      </c>
      <c r="J96" s="91">
        <f>C96*(1+'Control Panel'!$C$44)</f>
        <v>49152089.723439373</v>
      </c>
      <c r="K96" s="91">
        <f>D96*(1+'Control Panel'!$C$44)</f>
        <v>49152089.723439373</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246794.09468198998</v>
      </c>
      <c r="N96" s="92">
        <f t="shared" si="14"/>
        <v>38524.40522198996</v>
      </c>
      <c r="O96" s="92">
        <f>J96*(1+'Control Panel'!$C$44)</f>
        <v>52592736.004080132</v>
      </c>
      <c r="P96" s="92">
        <f>K96*(1+'Control Panel'!$C$44)</f>
        <v>52592736.004080132</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254197.91752244969</v>
      </c>
      <c r="S96" s="92">
        <f t="shared" si="15"/>
        <v>39680.137378649641</v>
      </c>
      <c r="T96" s="92">
        <f>O96*(1+'Control Panel'!$C$44)</f>
        <v>56274227.524365745</v>
      </c>
      <c r="U96" s="92">
        <f>P96*(1+'Control Panel'!$C$44)</f>
        <v>56274227.524365745</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261823.85591304323</v>
      </c>
      <c r="X96" s="92">
        <f t="shared" si="16"/>
        <v>40870.542364929162</v>
      </c>
      <c r="Y96" s="91">
        <f>T96*(1+'Control Panel'!$C$44)</f>
        <v>60213423.451071352</v>
      </c>
      <c r="Z96" s="91">
        <f>U96*(1+'Control Panel'!$C$44)</f>
        <v>60213423.451071352</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269678.57192823454</v>
      </c>
      <c r="AC96" s="93">
        <f t="shared" si="17"/>
        <v>42096.658973677026</v>
      </c>
      <c r="AD96" s="93">
        <f>Y96*(1+'Control Panel'!$C$44)</f>
        <v>64428363.092646353</v>
      </c>
      <c r="AE96" s="91">
        <f>Z96*(1+'Control Panel'!$C$44)</f>
        <v>64428363.092646353</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277768.92942388158</v>
      </c>
      <c r="AH96" s="91">
        <f t="shared" si="18"/>
        <v>43359.559080687352</v>
      </c>
      <c r="AI96" s="92">
        <f t="shared" si="19"/>
        <v>1105732.0664496659</v>
      </c>
      <c r="AJ96" s="92">
        <f t="shared" si="19"/>
        <v>1310263.3694695989</v>
      </c>
      <c r="AK96" s="92">
        <f t="shared" si="20"/>
        <v>204531.30301993294</v>
      </c>
    </row>
    <row r="97" spans="1:80" s="94" customFormat="1" ht="14" x14ac:dyDescent="0.3">
      <c r="A97" s="86" t="str">
        <f>'ESTIMATED Earned Revenue'!A98</f>
        <v>Durham, NC</v>
      </c>
      <c r="B97" s="86"/>
      <c r="C97" s="87">
        <f>'ESTIMATED Earned Revenue'!$I98*1.07925</f>
        <v>46897833.680002503</v>
      </c>
      <c r="D97" s="87">
        <f>'ESTIMATED Earned Revenue'!$L98*1.07925</f>
        <v>46897833.680002503</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239605.91700299998</v>
      </c>
      <c r="G97" s="89">
        <f t="shared" si="11"/>
        <v>4.3115762101015925E-3</v>
      </c>
      <c r="H97" s="90">
        <f t="shared" si="12"/>
        <v>5.1091041568764248E-3</v>
      </c>
      <c r="I97" s="91">
        <f t="shared" si="13"/>
        <v>37402.333002999978</v>
      </c>
      <c r="J97" s="91">
        <f>C97*(1+'Control Panel'!$C$44)</f>
        <v>50180682.037602678</v>
      </c>
      <c r="K97" s="91">
        <f>D97*(1+'Control Panel'!$C$44)</f>
        <v>50180682.037602678</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246794.09468198998</v>
      </c>
      <c r="N97" s="92">
        <f t="shared" si="14"/>
        <v>38524.40522198996</v>
      </c>
      <c r="O97" s="92">
        <f>J97*(1+'Control Panel'!$C$44)</f>
        <v>53693329.780234866</v>
      </c>
      <c r="P97" s="92">
        <f>K97*(1+'Control Panel'!$C$44)</f>
        <v>53693329.780234866</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254197.91752244969</v>
      </c>
      <c r="S97" s="92">
        <f t="shared" si="15"/>
        <v>39680.137378649641</v>
      </c>
      <c r="T97" s="92">
        <f>O97*(1+'Control Panel'!$C$44)</f>
        <v>57451862.864851311</v>
      </c>
      <c r="U97" s="92">
        <f>P97*(1+'Control Panel'!$C$44)</f>
        <v>57451862.864851311</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261823.85591304323</v>
      </c>
      <c r="X97" s="92">
        <f t="shared" si="16"/>
        <v>40870.542364929162</v>
      </c>
      <c r="Y97" s="91">
        <f>T97*(1+'Control Panel'!$C$44)</f>
        <v>61473493.265390903</v>
      </c>
      <c r="Z97" s="91">
        <f>U97*(1+'Control Panel'!$C$44)</f>
        <v>61473493.265390903</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269678.57192823454</v>
      </c>
      <c r="AC97" s="93">
        <f t="shared" si="17"/>
        <v>42096.658973677026</v>
      </c>
      <c r="AD97" s="93">
        <f>Y97*(1+'Control Panel'!$C$44)</f>
        <v>65776637.793968268</v>
      </c>
      <c r="AE97" s="91">
        <f>Z97*(1+'Control Panel'!$C$44)</f>
        <v>65776637.793968268</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277768.92942388158</v>
      </c>
      <c r="AH97" s="91">
        <f t="shared" si="18"/>
        <v>43359.559080687352</v>
      </c>
      <c r="AI97" s="92">
        <f t="shared" si="19"/>
        <v>1105732.0664496659</v>
      </c>
      <c r="AJ97" s="92">
        <f t="shared" si="19"/>
        <v>1310263.3694695989</v>
      </c>
      <c r="AK97" s="92">
        <f t="shared" si="20"/>
        <v>204531.30301993294</v>
      </c>
    </row>
    <row r="98" spans="1:80" s="94" customFormat="1" ht="14" x14ac:dyDescent="0.3">
      <c r="A98" s="86" t="str">
        <f>'ESTIMATED Earned Revenue'!A99</f>
        <v>Oklahoma City, OK</v>
      </c>
      <c r="B98" s="86"/>
      <c r="C98" s="87">
        <f>'ESTIMATED Earned Revenue'!$I99*1.07925</f>
        <v>47310780.718342498</v>
      </c>
      <c r="D98" s="87">
        <f>'ESTIMATED Earned Revenue'!$L99*1.07925</f>
        <v>47310780.718342498</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239605.91700299998</v>
      </c>
      <c r="G98" s="89">
        <f t="shared" si="11"/>
        <v>4.2739430829473761E-3</v>
      </c>
      <c r="H98" s="90">
        <f t="shared" si="12"/>
        <v>5.0645098931987025E-3</v>
      </c>
      <c r="I98" s="91">
        <f t="shared" si="13"/>
        <v>37402.333002999978</v>
      </c>
      <c r="J98" s="91">
        <f>C98*(1+'Control Panel'!$C$44)</f>
        <v>50622535.368626475</v>
      </c>
      <c r="K98" s="91">
        <f>D98*(1+'Control Panel'!$C$44)</f>
        <v>50622535.368626475</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246794.09468198998</v>
      </c>
      <c r="N98" s="92">
        <f t="shared" si="14"/>
        <v>38524.40522198996</v>
      </c>
      <c r="O98" s="92">
        <f>J98*(1+'Control Panel'!$C$44)</f>
        <v>54166112.844430335</v>
      </c>
      <c r="P98" s="92">
        <f>K98*(1+'Control Panel'!$C$44)</f>
        <v>54166112.844430335</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254197.91752244969</v>
      </c>
      <c r="S98" s="92">
        <f t="shared" si="15"/>
        <v>39680.137378649641</v>
      </c>
      <c r="T98" s="92">
        <f>O98*(1+'Control Panel'!$C$44)</f>
        <v>57957740.743540458</v>
      </c>
      <c r="U98" s="92">
        <f>P98*(1+'Control Panel'!$C$44)</f>
        <v>57957740.743540458</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261823.85591304323</v>
      </c>
      <c r="X98" s="92">
        <f t="shared" si="16"/>
        <v>40870.542364929162</v>
      </c>
      <c r="Y98" s="91">
        <f>T98*(1+'Control Panel'!$C$44)</f>
        <v>62014782.595588297</v>
      </c>
      <c r="Z98" s="91">
        <f>U98*(1+'Control Panel'!$C$44)</f>
        <v>62014782.595588297</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269678.57192823454</v>
      </c>
      <c r="AC98" s="93">
        <f t="shared" si="17"/>
        <v>42096.658973677026</v>
      </c>
      <c r="AD98" s="93">
        <f>Y98*(1+'Control Panel'!$C$44)</f>
        <v>66355817.377279483</v>
      </c>
      <c r="AE98" s="91">
        <f>Z98*(1+'Control Panel'!$C$44)</f>
        <v>66355817.377279483</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277768.92942388158</v>
      </c>
      <c r="AH98" s="91">
        <f t="shared" si="18"/>
        <v>43359.559080687352</v>
      </c>
      <c r="AI98" s="92">
        <f t="shared" si="19"/>
        <v>1105732.0664496659</v>
      </c>
      <c r="AJ98" s="92">
        <f t="shared" si="19"/>
        <v>1310263.3694695989</v>
      </c>
      <c r="AK98" s="92">
        <f t="shared" si="20"/>
        <v>204531.30301993294</v>
      </c>
    </row>
    <row r="99" spans="1:80" s="94" customFormat="1" ht="14" x14ac:dyDescent="0.3">
      <c r="A99" s="86" t="str">
        <f>'ESTIMATED Earned Revenue'!A100</f>
        <v>New Orleans, LA</v>
      </c>
      <c r="B99" s="86"/>
      <c r="C99" s="95">
        <f>'ESTIMATED Earned Revenue'!$I100*1.07925</f>
        <v>48347033.819250003</v>
      </c>
      <c r="D99" s="95">
        <f>'ESTIMATED Earned Revenue'!$L100*1.07925</f>
        <v>48347033.819250003</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239605.91700299998</v>
      </c>
      <c r="G99" s="89">
        <f t="shared" si="11"/>
        <v>4.1823369093532681E-3</v>
      </c>
      <c r="H99" s="90">
        <f t="shared" si="12"/>
        <v>4.9559589922060074E-3</v>
      </c>
      <c r="I99" s="91">
        <f t="shared" si="13"/>
        <v>37402.333002999978</v>
      </c>
      <c r="J99" s="91">
        <f>C99*(1+'Control Panel'!$C$44)</f>
        <v>51731326.186597504</v>
      </c>
      <c r="K99" s="91">
        <f>D99*(1+'Control Panel'!$C$44)</f>
        <v>51731326.186597504</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246794.09468198998</v>
      </c>
      <c r="N99" s="92">
        <f t="shared" si="14"/>
        <v>38524.40522198996</v>
      </c>
      <c r="O99" s="92">
        <f>J99*(1+'Control Panel'!$C$44)</f>
        <v>55352519.019659333</v>
      </c>
      <c r="P99" s="92">
        <f>K99*(1+'Control Panel'!$C$44)</f>
        <v>55352519.019659333</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254197.91752244969</v>
      </c>
      <c r="S99" s="92">
        <f t="shared" si="15"/>
        <v>39680.137378649641</v>
      </c>
      <c r="T99" s="92">
        <f>O99*(1+'Control Panel'!$C$44)</f>
        <v>59227195.351035491</v>
      </c>
      <c r="U99" s="92">
        <f>P99*(1+'Control Panel'!$C$44)</f>
        <v>59227195.351035491</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261823.85591304323</v>
      </c>
      <c r="X99" s="92">
        <f t="shared" si="16"/>
        <v>40870.542364929162</v>
      </c>
      <c r="Y99" s="91">
        <f>T99*(1+'Control Panel'!$C$44)</f>
        <v>63373099.025607981</v>
      </c>
      <c r="Z99" s="91">
        <f>U99*(1+'Control Panel'!$C$44)</f>
        <v>63373099.025607981</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269678.57192823454</v>
      </c>
      <c r="AC99" s="93">
        <f t="shared" si="17"/>
        <v>42096.658973677026</v>
      </c>
      <c r="AD99" s="93">
        <f>Y99*(1+'Control Panel'!$C$44)</f>
        <v>67809215.957400545</v>
      </c>
      <c r="AE99" s="91">
        <f>Z99*(1+'Control Panel'!$C$44)</f>
        <v>67809215.957400545</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277768.92942388158</v>
      </c>
      <c r="AH99" s="91">
        <f t="shared" si="18"/>
        <v>43359.559080687352</v>
      </c>
      <c r="AI99" s="92">
        <f t="shared" ref="AI99:AJ130" si="21">L99+Q99+V99+AA99+AF99</f>
        <v>1105732.0664496659</v>
      </c>
      <c r="AJ99" s="92">
        <f t="shared" si="21"/>
        <v>1310263.3694695989</v>
      </c>
      <c r="AK99" s="92">
        <f t="shared" si="20"/>
        <v>204531.30301993294</v>
      </c>
    </row>
    <row r="100" spans="1:80" s="94" customFormat="1" ht="14" x14ac:dyDescent="0.3">
      <c r="A100" s="86" t="str">
        <f>'ESTIMATED Earned Revenue'!A101</f>
        <v>Edmonton, AB</v>
      </c>
      <c r="B100" s="86"/>
      <c r="C100" s="87">
        <f>'ESTIMATED Earned Revenue'!$I101*1.07925</f>
        <v>49117181.223000005</v>
      </c>
      <c r="D100" s="87">
        <f>'ESTIMATED Earned Revenue'!$L101*1.07925</f>
        <v>49117181.223000005</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239605.91700299998</v>
      </c>
      <c r="G100" s="89">
        <f t="shared" si="11"/>
        <v>4.1167587179313644E-3</v>
      </c>
      <c r="H100" s="90">
        <f t="shared" si="12"/>
        <v>4.8782505639961317E-3</v>
      </c>
      <c r="I100" s="91">
        <f t="shared" si="13"/>
        <v>37402.333002999978</v>
      </c>
      <c r="J100" s="91">
        <f>C100*(1+'Control Panel'!$C$44)</f>
        <v>52555383.908610009</v>
      </c>
      <c r="K100" s="91">
        <f>D100*(1+'Control Panel'!$C$44)</f>
        <v>52555383.908610009</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246794.09468198998</v>
      </c>
      <c r="N100" s="92">
        <f t="shared" si="14"/>
        <v>38524.40522198996</v>
      </c>
      <c r="O100" s="92">
        <f>J100*(1+'Control Panel'!$C$44)</f>
        <v>56234260.782212712</v>
      </c>
      <c r="P100" s="92">
        <f>K100*(1+'Control Panel'!$C$44)</f>
        <v>56234260.782212712</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254197.91752244969</v>
      </c>
      <c r="S100" s="92">
        <f t="shared" si="15"/>
        <v>39680.137378649641</v>
      </c>
      <c r="T100" s="92">
        <f>O100*(1+'Control Panel'!$C$44)</f>
        <v>60170659.036967605</v>
      </c>
      <c r="U100" s="92">
        <f>P100*(1+'Control Panel'!$C$44)</f>
        <v>60170659.036967605</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261823.85591304323</v>
      </c>
      <c r="X100" s="92">
        <f t="shared" si="16"/>
        <v>40870.542364929162</v>
      </c>
      <c r="Y100" s="91">
        <f>T100*(1+'Control Panel'!$C$44)</f>
        <v>64382605.169555344</v>
      </c>
      <c r="Z100" s="91">
        <f>U100*(1+'Control Panel'!$C$44)</f>
        <v>64382605.169555344</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269678.57192823454</v>
      </c>
      <c r="AC100" s="93">
        <f t="shared" si="17"/>
        <v>42096.658973677026</v>
      </c>
      <c r="AD100" s="93">
        <f>Y100*(1+'Control Panel'!$C$44)</f>
        <v>68889387.531424224</v>
      </c>
      <c r="AE100" s="91">
        <f>Z100*(1+'Control Panel'!$C$44)</f>
        <v>68889387.531424224</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277768.92942388158</v>
      </c>
      <c r="AH100" s="91">
        <f t="shared" si="18"/>
        <v>43359.559080687352</v>
      </c>
      <c r="AI100" s="92">
        <f t="shared" si="21"/>
        <v>1105732.0664496659</v>
      </c>
      <c r="AJ100" s="92">
        <f t="shared" si="21"/>
        <v>1310263.3694695989</v>
      </c>
      <c r="AK100" s="92">
        <f t="shared" si="20"/>
        <v>204531.30301993294</v>
      </c>
    </row>
    <row r="101" spans="1:80" s="101" customFormat="1" ht="14.5" thickBot="1" x14ac:dyDescent="0.35">
      <c r="A101" s="86" t="str">
        <f>'ESTIMATED Earned Revenue'!A102</f>
        <v>Rochester, NY</v>
      </c>
      <c r="B101" s="86"/>
      <c r="C101" s="87">
        <f>'ESTIMATED Earned Revenue'!$I102*1.07925</f>
        <v>50792929.309155002</v>
      </c>
      <c r="D101" s="87">
        <f>'ESTIMATED Earned Revenue'!$L102*1.07925</f>
        <v>49501779.364155002</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239605.91700299998</v>
      </c>
      <c r="G101" s="89">
        <f t="shared" si="11"/>
        <v>3.9809396061659015E-3</v>
      </c>
      <c r="H101" s="90">
        <f t="shared" si="12"/>
        <v>4.840349580978948E-3</v>
      </c>
      <c r="I101" s="91">
        <f t="shared" si="13"/>
        <v>37402.333002999978</v>
      </c>
      <c r="J101" s="91">
        <f>C101*(1+'Control Panel'!$C$44)</f>
        <v>54348434.360795856</v>
      </c>
      <c r="K101" s="91">
        <f>D101*(1+'Control Panel'!$C$44)</f>
        <v>52966903.919645853</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246794.09468198998</v>
      </c>
      <c r="N101" s="92">
        <f t="shared" si="14"/>
        <v>38524.40522198996</v>
      </c>
      <c r="O101" s="92">
        <f>J101*(1+'Control Panel'!$C$44)</f>
        <v>58152824.766051568</v>
      </c>
      <c r="P101" s="92">
        <f>K101*(1+'Control Panel'!$C$44)</f>
        <v>56674587.194021069</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254197.91752244969</v>
      </c>
      <c r="S101" s="92">
        <f t="shared" si="15"/>
        <v>39680.137378649641</v>
      </c>
      <c r="T101" s="92">
        <f>O101*(1+'Control Panel'!$C$44)</f>
        <v>62223522.499675184</v>
      </c>
      <c r="U101" s="92">
        <f>P101*(1+'Control Panel'!$C$44)</f>
        <v>60641808.297602549</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261823.85591304323</v>
      </c>
      <c r="X101" s="92">
        <f t="shared" si="16"/>
        <v>40870.542364929162</v>
      </c>
      <c r="Y101" s="91">
        <f>T101*(1+'Control Panel'!$C$44)</f>
        <v>66579169.074652448</v>
      </c>
      <c r="Z101" s="91">
        <f>U101*(1+'Control Panel'!$C$44)</f>
        <v>64886734.878434733</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269678.57192823454</v>
      </c>
      <c r="AC101" s="93">
        <f t="shared" si="17"/>
        <v>42096.658973677026</v>
      </c>
      <c r="AD101" s="93">
        <f>Y101*(1+'Control Panel'!$C$44)</f>
        <v>71239710.90987812</v>
      </c>
      <c r="AE101" s="91">
        <f>Z101*(1+'Control Panel'!$C$44)</f>
        <v>69428806.319925174</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277768.92942388158</v>
      </c>
      <c r="AH101" s="91">
        <f t="shared" si="18"/>
        <v>43359.559080687352</v>
      </c>
      <c r="AI101" s="92">
        <f t="shared" si="21"/>
        <v>1105732.0664496659</v>
      </c>
      <c r="AJ101" s="92">
        <f t="shared" si="21"/>
        <v>1310263.3694695989</v>
      </c>
      <c r="AK101" s="92">
        <f t="shared" si="20"/>
        <v>204531.30301993294</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 x14ac:dyDescent="0.3">
      <c r="A102" s="86" t="str">
        <f>'ESTIMATED Earned Revenue'!A103</f>
        <v>Columbus, GA</v>
      </c>
      <c r="B102" s="86"/>
      <c r="C102" s="87">
        <f>'ESTIMATED Earned Revenue'!$I103*1.07925</f>
        <v>51485204.378895</v>
      </c>
      <c r="D102" s="87">
        <f>'ESTIMATED Earned Revenue'!$L103*1.07925</f>
        <v>51485204.378895</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239605.91700299998</v>
      </c>
      <c r="G102" s="89">
        <f t="shared" si="11"/>
        <v>3.9274115047096521E-3</v>
      </c>
      <c r="H102" s="90">
        <f t="shared" si="12"/>
        <v>4.6538791074746148E-3</v>
      </c>
      <c r="I102" s="91">
        <f t="shared" si="13"/>
        <v>37402.333002999978</v>
      </c>
      <c r="J102" s="91">
        <f>C102*(1+'Control Panel'!$C$44)</f>
        <v>55089168.685417652</v>
      </c>
      <c r="K102" s="91">
        <f>D102*(1+'Control Panel'!$C$44)</f>
        <v>55089168.685417652</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246794.09468198998</v>
      </c>
      <c r="N102" s="92">
        <f t="shared" si="14"/>
        <v>38524.40522198996</v>
      </c>
      <c r="O102" s="92">
        <f>J102*(1+'Control Panel'!$C$44)</f>
        <v>58945410.493396893</v>
      </c>
      <c r="P102" s="92">
        <f>K102*(1+'Control Panel'!$C$44)</f>
        <v>58945410.493396893</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254197.91752244969</v>
      </c>
      <c r="S102" s="92">
        <f t="shared" si="15"/>
        <v>39680.137378649641</v>
      </c>
      <c r="T102" s="92">
        <f>O102*(1+'Control Panel'!$C$44)</f>
        <v>63071589.227934681</v>
      </c>
      <c r="U102" s="92">
        <f>P102*(1+'Control Panel'!$C$44)</f>
        <v>63071589.227934681</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261823.85591304323</v>
      </c>
      <c r="X102" s="92">
        <f t="shared" si="16"/>
        <v>40870.542364929162</v>
      </c>
      <c r="Y102" s="91">
        <f>T102*(1+'Control Panel'!$C$44)</f>
        <v>67486600.473890111</v>
      </c>
      <c r="Z102" s="91">
        <f>U102*(1+'Control Panel'!$C$44)</f>
        <v>67486600.473890111</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269678.57192823454</v>
      </c>
      <c r="AC102" s="93">
        <f t="shared" si="17"/>
        <v>42096.658973677026</v>
      </c>
      <c r="AD102" s="93">
        <f>Y102*(1+'Control Panel'!$C$44)</f>
        <v>72210662.50706242</v>
      </c>
      <c r="AE102" s="91">
        <f>Z102*(1+'Control Panel'!$C$44)</f>
        <v>72210662.50706242</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277768.92942388158</v>
      </c>
      <c r="AH102" s="91">
        <f t="shared" si="18"/>
        <v>43359.559080687352</v>
      </c>
      <c r="AI102" s="92">
        <f t="shared" si="21"/>
        <v>1105732.0664496659</v>
      </c>
      <c r="AJ102" s="92">
        <f t="shared" si="21"/>
        <v>1310263.3694695989</v>
      </c>
      <c r="AK102" s="92">
        <f t="shared" si="20"/>
        <v>204531.30301993294</v>
      </c>
    </row>
    <row r="103" spans="1:80" s="94" customFormat="1" ht="14" x14ac:dyDescent="0.3">
      <c r="A103" s="86" t="str">
        <f>'ESTIMATED Earned Revenue'!A104</f>
        <v>Jacksonville, FL</v>
      </c>
      <c r="B103" s="86"/>
      <c r="C103" s="87">
        <f>'ESTIMATED Earned Revenue'!$I104*1.07925</f>
        <v>51489459.063000001</v>
      </c>
      <c r="D103" s="87">
        <f>'ESTIMATED Earned Revenue'!$L104*1.07925</f>
        <v>50000502.019500002</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239605.91700299998</v>
      </c>
      <c r="G103" s="89">
        <f t="shared" si="11"/>
        <v>3.9270869742988272E-3</v>
      </c>
      <c r="H103" s="90">
        <f t="shared" si="12"/>
        <v>4.7920702258060248E-3</v>
      </c>
      <c r="I103" s="91">
        <f t="shared" si="13"/>
        <v>37402.333002999978</v>
      </c>
      <c r="J103" s="91">
        <f>C103*(1+'Control Panel'!$C$44)</f>
        <v>55093721.197410002</v>
      </c>
      <c r="K103" s="91">
        <f>D103*(1+'Control Panel'!$C$44)</f>
        <v>53500537.160865009</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246794.09468198998</v>
      </c>
      <c r="N103" s="92">
        <f t="shared" si="14"/>
        <v>38524.40522198996</v>
      </c>
      <c r="O103" s="92">
        <f>J103*(1+'Control Panel'!$C$44)</f>
        <v>58950281.681228705</v>
      </c>
      <c r="P103" s="92">
        <f>K103*(1+'Control Panel'!$C$44)</f>
        <v>57245574.762125559</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254197.91752244969</v>
      </c>
      <c r="S103" s="92">
        <f t="shared" si="15"/>
        <v>39680.137378649641</v>
      </c>
      <c r="T103" s="92">
        <f>O103*(1+'Control Panel'!$C$44)</f>
        <v>63076801.398914717</v>
      </c>
      <c r="U103" s="92">
        <f>P103*(1+'Control Panel'!$C$44)</f>
        <v>61252764.995474353</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261823.85591304323</v>
      </c>
      <c r="X103" s="92">
        <f t="shared" si="16"/>
        <v>40870.542364929162</v>
      </c>
      <c r="Y103" s="91">
        <f>T103*(1+'Control Panel'!$C$44)</f>
        <v>67492177.496838748</v>
      </c>
      <c r="Z103" s="91">
        <f>U103*(1+'Control Panel'!$C$44)</f>
        <v>65540458.545157559</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269678.57192823454</v>
      </c>
      <c r="AC103" s="93">
        <f t="shared" si="17"/>
        <v>42096.658973677026</v>
      </c>
      <c r="AD103" s="93">
        <f>Y103*(1+'Control Panel'!$C$44)</f>
        <v>72216629.921617463</v>
      </c>
      <c r="AE103" s="91">
        <f>Z103*(1+'Control Panel'!$C$44)</f>
        <v>70128290.643318594</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277768.92942388158</v>
      </c>
      <c r="AH103" s="91">
        <f t="shared" si="18"/>
        <v>43359.559080687352</v>
      </c>
      <c r="AI103" s="92">
        <f t="shared" si="21"/>
        <v>1105732.0664496659</v>
      </c>
      <c r="AJ103" s="92">
        <f t="shared" si="21"/>
        <v>1310263.3694695989</v>
      </c>
      <c r="AK103" s="92">
        <f t="shared" si="20"/>
        <v>204531.30301993294</v>
      </c>
    </row>
    <row r="104" spans="1:80" s="94" customFormat="1" ht="14" x14ac:dyDescent="0.3">
      <c r="A104" s="86" t="str">
        <f>'ESTIMATED Earned Revenue'!A105</f>
        <v>Spokane, WA</v>
      </c>
      <c r="B104" s="86"/>
      <c r="C104" s="87">
        <f>'ESTIMATED Earned Revenue'!$I105*1.07925</f>
        <v>51815846.927250005</v>
      </c>
      <c r="D104" s="87">
        <f>'ESTIMATED Earned Revenue'!$L105*1.07925</f>
        <v>51815846.927250005</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239605.91700299998</v>
      </c>
      <c r="G104" s="89">
        <f t="shared" si="11"/>
        <v>3.902350265236347E-3</v>
      </c>
      <c r="H104" s="90">
        <f t="shared" si="12"/>
        <v>4.624182199306888E-3</v>
      </c>
      <c r="I104" s="91">
        <f t="shared" si="13"/>
        <v>37402.333002999978</v>
      </c>
      <c r="J104" s="91">
        <f>C104*(1+'Control Panel'!$C$44)</f>
        <v>55442956.21215751</v>
      </c>
      <c r="K104" s="91">
        <f>D104*(1+'Control Panel'!$C$44)</f>
        <v>55442956.21215751</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246794.09468198998</v>
      </c>
      <c r="N104" s="92">
        <f t="shared" si="14"/>
        <v>38524.40522198996</v>
      </c>
      <c r="O104" s="92">
        <f>J104*(1+'Control Panel'!$C$44)</f>
        <v>59323963.147008538</v>
      </c>
      <c r="P104" s="92">
        <f>K104*(1+'Control Panel'!$C$44)</f>
        <v>59323963.147008538</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254197.91752244969</v>
      </c>
      <c r="S104" s="92">
        <f t="shared" si="15"/>
        <v>39680.137378649641</v>
      </c>
      <c r="T104" s="92">
        <f>O104*(1+'Control Panel'!$C$44)</f>
        <v>63476640.567299142</v>
      </c>
      <c r="U104" s="92">
        <f>P104*(1+'Control Panel'!$C$44)</f>
        <v>63476640.567299142</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261823.85591304323</v>
      </c>
      <c r="X104" s="92">
        <f t="shared" si="16"/>
        <v>40870.542364929162</v>
      </c>
      <c r="Y104" s="91">
        <f>T104*(1+'Control Panel'!$C$44)</f>
        <v>67920005.407010093</v>
      </c>
      <c r="Z104" s="91">
        <f>U104*(1+'Control Panel'!$C$44)</f>
        <v>67920005.407010093</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269678.57192823454</v>
      </c>
      <c r="AC104" s="93">
        <f t="shared" si="17"/>
        <v>42096.658973677026</v>
      </c>
      <c r="AD104" s="93">
        <f>Y104*(1+'Control Panel'!$C$44)</f>
        <v>72674405.78550081</v>
      </c>
      <c r="AE104" s="91">
        <f>Z104*(1+'Control Panel'!$C$44)</f>
        <v>72674405.78550081</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277768.92942388158</v>
      </c>
      <c r="AH104" s="91">
        <f t="shared" si="18"/>
        <v>43359.559080687352</v>
      </c>
      <c r="AI104" s="92">
        <f t="shared" si="21"/>
        <v>1105732.0664496659</v>
      </c>
      <c r="AJ104" s="92">
        <f t="shared" si="21"/>
        <v>1310263.3694695989</v>
      </c>
      <c r="AK104" s="92">
        <f t="shared" si="20"/>
        <v>204531.30301993294</v>
      </c>
    </row>
    <row r="105" spans="1:80" s="94" customFormat="1" ht="14" x14ac:dyDescent="0.3">
      <c r="A105" s="86" t="str">
        <f>'ESTIMATED Earned Revenue'!A106</f>
        <v>South Bend, IN</v>
      </c>
      <c r="B105" s="86"/>
      <c r="C105" s="87">
        <f>'ESTIMATED Earned Revenue'!$I106*1.07925</f>
        <v>52383074.296417497</v>
      </c>
      <c r="D105" s="87">
        <f>'ESTIMATED Earned Revenue'!$L106*1.07925</f>
        <v>51871760.182417497</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239605.91700299998</v>
      </c>
      <c r="G105" s="89">
        <f t="shared" si="11"/>
        <v>3.8600938703177413E-3</v>
      </c>
      <c r="H105" s="90">
        <f t="shared" si="12"/>
        <v>4.6191977322608199E-3</v>
      </c>
      <c r="I105" s="91">
        <f t="shared" si="13"/>
        <v>37402.333002999978</v>
      </c>
      <c r="J105" s="91">
        <f>C105*(1+'Control Panel'!$C$44)</f>
        <v>56049889.497166723</v>
      </c>
      <c r="K105" s="91">
        <f>D105*(1+'Control Panel'!$C$44)</f>
        <v>55502783.395186722</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246794.09468198998</v>
      </c>
      <c r="N105" s="92">
        <f t="shared" si="14"/>
        <v>38524.40522198996</v>
      </c>
      <c r="O105" s="92">
        <f>J105*(1+'Control Panel'!$C$44)</f>
        <v>59973381.761968397</v>
      </c>
      <c r="P105" s="92">
        <f>K105*(1+'Control Panel'!$C$44)</f>
        <v>59387978.232849799</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254197.91752244969</v>
      </c>
      <c r="S105" s="92">
        <f t="shared" si="15"/>
        <v>39680.137378649641</v>
      </c>
      <c r="T105" s="92">
        <f>O105*(1+'Control Panel'!$C$44)</f>
        <v>64171518.485306188</v>
      </c>
      <c r="U105" s="92">
        <f>P105*(1+'Control Panel'!$C$44)</f>
        <v>63545136.709149286</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261823.85591304323</v>
      </c>
      <c r="X105" s="92">
        <f t="shared" si="16"/>
        <v>40870.542364929162</v>
      </c>
      <c r="Y105" s="91">
        <f>T105*(1+'Control Panel'!$C$44)</f>
        <v>68663524.779277623</v>
      </c>
      <c r="Z105" s="91">
        <f>U105*(1+'Control Panel'!$C$44)</f>
        <v>67993296.278789744</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269678.57192823454</v>
      </c>
      <c r="AC105" s="93">
        <f t="shared" si="17"/>
        <v>42096.658973677026</v>
      </c>
      <c r="AD105" s="93">
        <f>Y105*(1+'Control Panel'!$C$44)</f>
        <v>73469971.513827056</v>
      </c>
      <c r="AE105" s="91">
        <f>Z105*(1+'Control Panel'!$C$44)</f>
        <v>72752827.018305033</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277768.92942388158</v>
      </c>
      <c r="AH105" s="91">
        <f t="shared" si="18"/>
        <v>43359.559080687352</v>
      </c>
      <c r="AI105" s="92">
        <f t="shared" si="21"/>
        <v>1105732.0664496659</v>
      </c>
      <c r="AJ105" s="92">
        <f t="shared" si="21"/>
        <v>1310263.3694695989</v>
      </c>
      <c r="AK105" s="92">
        <f t="shared" si="20"/>
        <v>204531.30301993294</v>
      </c>
    </row>
    <row r="106" spans="1:80" s="94" customFormat="1" ht="14" x14ac:dyDescent="0.3">
      <c r="A106" s="86" t="str">
        <f>'ESTIMATED Earned Revenue'!A107</f>
        <v>Bridgeport, CT</v>
      </c>
      <c r="B106" s="86"/>
      <c r="C106" s="87">
        <f>'ESTIMATED Earned Revenue'!$I107*1.07925</f>
        <v>52694848.565250002</v>
      </c>
      <c r="D106" s="87">
        <f>'ESTIMATED Earned Revenue'!$L107*1.07925</f>
        <v>52694848.565250002</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239605.91700299998</v>
      </c>
      <c r="G106" s="89">
        <f t="shared" si="11"/>
        <v>3.8372552442127068E-3</v>
      </c>
      <c r="H106" s="90">
        <f t="shared" si="12"/>
        <v>4.5470463152827018E-3</v>
      </c>
      <c r="I106" s="91">
        <f t="shared" si="13"/>
        <v>37402.333002999978</v>
      </c>
      <c r="J106" s="91">
        <f>C106*(1+'Control Panel'!$C$44)</f>
        <v>56383487.964817502</v>
      </c>
      <c r="K106" s="91">
        <f>D106*(1+'Control Panel'!$C$44)</f>
        <v>56383487.964817502</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246794.09468198998</v>
      </c>
      <c r="N106" s="92">
        <f t="shared" si="14"/>
        <v>38524.40522198996</v>
      </c>
      <c r="O106" s="92">
        <f>J106*(1+'Control Panel'!$C$44)</f>
        <v>60330332.122354731</v>
      </c>
      <c r="P106" s="92">
        <f>K106*(1+'Control Panel'!$C$44)</f>
        <v>60330332.122354731</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254197.91752244969</v>
      </c>
      <c r="S106" s="92">
        <f t="shared" si="15"/>
        <v>39680.137378649641</v>
      </c>
      <c r="T106" s="92">
        <f>O106*(1+'Control Panel'!$C$44)</f>
        <v>64553455.370919563</v>
      </c>
      <c r="U106" s="92">
        <f>P106*(1+'Control Panel'!$C$44)</f>
        <v>64553455.370919563</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261823.85591304323</v>
      </c>
      <c r="X106" s="92">
        <f t="shared" si="16"/>
        <v>40870.542364929162</v>
      </c>
      <c r="Y106" s="91">
        <f>T106*(1+'Control Panel'!$C$44)</f>
        <v>69072197.246883944</v>
      </c>
      <c r="Z106" s="91">
        <f>U106*(1+'Control Panel'!$C$44)</f>
        <v>69072197.246883944</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269678.57192823454</v>
      </c>
      <c r="AC106" s="93">
        <f t="shared" si="17"/>
        <v>42096.658973677026</v>
      </c>
      <c r="AD106" s="93">
        <f>Y106*(1+'Control Panel'!$C$44)</f>
        <v>73907251.054165825</v>
      </c>
      <c r="AE106" s="91">
        <f>Z106*(1+'Control Panel'!$C$44)</f>
        <v>73907251.054165825</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277768.92942388158</v>
      </c>
      <c r="AH106" s="91">
        <f t="shared" si="18"/>
        <v>43359.559080687352</v>
      </c>
      <c r="AI106" s="92">
        <f t="shared" si="21"/>
        <v>1105732.0664496659</v>
      </c>
      <c r="AJ106" s="92">
        <f t="shared" si="21"/>
        <v>1310263.3694695989</v>
      </c>
      <c r="AK106" s="92">
        <f t="shared" si="20"/>
        <v>204531.30301993294</v>
      </c>
    </row>
    <row r="107" spans="1:80" s="94" customFormat="1" ht="14" x14ac:dyDescent="0.3">
      <c r="A107" s="86" t="str">
        <f>'ESTIMATED Earned Revenue'!A108</f>
        <v>Columbus, OH</v>
      </c>
      <c r="B107" s="86"/>
      <c r="C107" s="87">
        <f>'ESTIMATED Earned Revenue'!$I108*1.07925</f>
        <v>54439996.290119998</v>
      </c>
      <c r="D107" s="87">
        <f>'ESTIMATED Earned Revenue'!$L108*1.07925</f>
        <v>54439996.290119998</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239605.91700299998</v>
      </c>
      <c r="G107" s="89">
        <f t="shared" si="11"/>
        <v>3.7142468365064301E-3</v>
      </c>
      <c r="H107" s="90">
        <f t="shared" si="12"/>
        <v>4.4012845946222942E-3</v>
      </c>
      <c r="I107" s="91">
        <f t="shared" si="13"/>
        <v>37402.333002999978</v>
      </c>
      <c r="J107" s="91">
        <f>C107*(1+'Control Panel'!$C$44)</f>
        <v>58250796.030428402</v>
      </c>
      <c r="K107" s="91">
        <f>D107*(1+'Control Panel'!$C$44)</f>
        <v>58250796.030428402</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246794.09468198998</v>
      </c>
      <c r="N107" s="92">
        <f t="shared" si="14"/>
        <v>38524.40522198996</v>
      </c>
      <c r="O107" s="92">
        <f>J107*(1+'Control Panel'!$C$44)</f>
        <v>62328351.752558395</v>
      </c>
      <c r="P107" s="92">
        <f>K107*(1+'Control Panel'!$C$44)</f>
        <v>62328351.752558395</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254197.91752244969</v>
      </c>
      <c r="S107" s="92">
        <f t="shared" si="15"/>
        <v>39680.137378649641</v>
      </c>
      <c r="T107" s="92">
        <f>O107*(1+'Control Panel'!$C$44)</f>
        <v>66691336.375237487</v>
      </c>
      <c r="U107" s="92">
        <f>P107*(1+'Control Panel'!$C$44)</f>
        <v>66691336.375237487</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261823.85591304323</v>
      </c>
      <c r="X107" s="92">
        <f t="shared" si="16"/>
        <v>40870.542364929162</v>
      </c>
      <c r="Y107" s="91">
        <f>T107*(1+'Control Panel'!$C$44)</f>
        <v>71359729.92150411</v>
      </c>
      <c r="Z107" s="91">
        <f>U107*(1+'Control Panel'!$C$44)</f>
        <v>71359729.92150411</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269678.57192823454</v>
      </c>
      <c r="AC107" s="93">
        <f t="shared" si="17"/>
        <v>42096.658973677026</v>
      </c>
      <c r="AD107" s="93">
        <f>Y107*(1+'Control Panel'!$C$44)</f>
        <v>76354911.016009405</v>
      </c>
      <c r="AE107" s="91">
        <f>Z107*(1+'Control Panel'!$C$44)</f>
        <v>76354911.016009405</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277768.92942388158</v>
      </c>
      <c r="AH107" s="91">
        <f t="shared" si="18"/>
        <v>43359.559080687352</v>
      </c>
      <c r="AI107" s="92">
        <f t="shared" si="21"/>
        <v>1105732.0664496659</v>
      </c>
      <c r="AJ107" s="92">
        <f t="shared" si="21"/>
        <v>1310263.3694695989</v>
      </c>
      <c r="AK107" s="92">
        <f t="shared" si="20"/>
        <v>204531.30301993294</v>
      </c>
    </row>
    <row r="108" spans="1:80" s="94" customFormat="1" ht="14" x14ac:dyDescent="0.3">
      <c r="A108" s="86" t="str">
        <f>'ESTIMATED Earned Revenue'!A109</f>
        <v>Wilmington, DE</v>
      </c>
      <c r="B108" s="86"/>
      <c r="C108" s="87">
        <f>'ESTIMATED Earned Revenue'!$I109*1.07925</f>
        <v>56049968.815890007</v>
      </c>
      <c r="D108" s="87">
        <f>'ESTIMATED Earned Revenue'!$L109*1.07925</f>
        <v>56049968.815890007</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239605.91700299998</v>
      </c>
      <c r="G108" s="89">
        <f t="shared" si="11"/>
        <v>3.607559259563332E-3</v>
      </c>
      <c r="H108" s="90">
        <f t="shared" si="12"/>
        <v>4.2748626282031466E-3</v>
      </c>
      <c r="I108" s="91">
        <f t="shared" si="13"/>
        <v>37402.333002999978</v>
      </c>
      <c r="J108" s="91">
        <f>C108*(1+'Control Panel'!$C$44)</f>
        <v>59973466.633002311</v>
      </c>
      <c r="K108" s="91">
        <f>D108*(1+'Control Panel'!$C$44)</f>
        <v>59973466.633002311</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246794.09468198998</v>
      </c>
      <c r="N108" s="92">
        <f t="shared" si="14"/>
        <v>38524.40522198996</v>
      </c>
      <c r="O108" s="92">
        <f>J108*(1+'Control Panel'!$C$44)</f>
        <v>64171609.297312476</v>
      </c>
      <c r="P108" s="92">
        <f>K108*(1+'Control Panel'!$C$44)</f>
        <v>64171609.297312476</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254197.91752244969</v>
      </c>
      <c r="S108" s="92">
        <f t="shared" si="15"/>
        <v>39680.137378649641</v>
      </c>
      <c r="T108" s="92">
        <f>O108*(1+'Control Panel'!$C$44)</f>
        <v>68663621.948124349</v>
      </c>
      <c r="U108" s="92">
        <f>P108*(1+'Control Panel'!$C$44)</f>
        <v>68663621.948124349</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261823.85591304323</v>
      </c>
      <c r="X108" s="92">
        <f t="shared" si="16"/>
        <v>40870.542364929162</v>
      </c>
      <c r="Y108" s="91">
        <f>T108*(1+'Control Panel'!$C$44)</f>
        <v>73470075.484493062</v>
      </c>
      <c r="Z108" s="91">
        <f>U108*(1+'Control Panel'!$C$44)</f>
        <v>73470075.484493062</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269678.57192823454</v>
      </c>
      <c r="AC108" s="93">
        <f t="shared" si="17"/>
        <v>42096.658973677026</v>
      </c>
      <c r="AD108" s="93">
        <f>Y108*(1+'Control Panel'!$C$44)</f>
        <v>78612980.768407583</v>
      </c>
      <c r="AE108" s="91">
        <f>Z108*(1+'Control Panel'!$C$44)</f>
        <v>78612980.768407583</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277768.92942388158</v>
      </c>
      <c r="AH108" s="91">
        <f t="shared" si="18"/>
        <v>43359.559080687352</v>
      </c>
      <c r="AI108" s="92">
        <f t="shared" si="21"/>
        <v>1105732.0664496659</v>
      </c>
      <c r="AJ108" s="92">
        <f t="shared" si="21"/>
        <v>1310263.3694695989</v>
      </c>
      <c r="AK108" s="92">
        <f t="shared" si="20"/>
        <v>204531.30301993294</v>
      </c>
    </row>
    <row r="109" spans="1:80" s="94" customFormat="1" ht="14" x14ac:dyDescent="0.3">
      <c r="A109" s="86" t="str">
        <f>'ESTIMATED Earned Revenue'!A110</f>
        <v>Sarasota, FL</v>
      </c>
      <c r="B109" s="86"/>
      <c r="C109" s="87">
        <f>'ESTIMATED Earned Revenue'!$I110*1.07925</f>
        <v>56394661.785427503</v>
      </c>
      <c r="D109" s="87">
        <f>'ESTIMATED Earned Revenue'!$L110*1.07925</f>
        <v>56394661.785427503</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239605.91700299998</v>
      </c>
      <c r="G109" s="89">
        <f t="shared" si="11"/>
        <v>3.5855092946447962E-3</v>
      </c>
      <c r="H109" s="90">
        <f t="shared" si="12"/>
        <v>4.2487340010063622E-3</v>
      </c>
      <c r="I109" s="91">
        <f t="shared" si="13"/>
        <v>37402.333002999978</v>
      </c>
      <c r="J109" s="91">
        <f>C109*(1+'Control Panel'!$C$44)</f>
        <v>60342288.110407434</v>
      </c>
      <c r="K109" s="91">
        <f>D109*(1+'Control Panel'!$C$44)</f>
        <v>60342288.110407434</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246794.09468198998</v>
      </c>
      <c r="N109" s="92">
        <f t="shared" si="14"/>
        <v>38524.40522198996</v>
      </c>
      <c r="O109" s="92">
        <f>J109*(1+'Control Panel'!$C$44)</f>
        <v>64566248.278135955</v>
      </c>
      <c r="P109" s="92">
        <f>K109*(1+'Control Panel'!$C$44)</f>
        <v>64566248.278135955</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254197.91752244969</v>
      </c>
      <c r="S109" s="92">
        <f t="shared" si="15"/>
        <v>39680.137378649641</v>
      </c>
      <c r="T109" s="92">
        <f>O109*(1+'Control Panel'!$C$44)</f>
        <v>69085885.657605469</v>
      </c>
      <c r="U109" s="92">
        <f>P109*(1+'Control Panel'!$C$44)</f>
        <v>69085885.657605469</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261823.85591304323</v>
      </c>
      <c r="X109" s="92">
        <f t="shared" si="16"/>
        <v>40870.542364929162</v>
      </c>
      <c r="Y109" s="91">
        <f>T109*(1+'Control Panel'!$C$44)</f>
        <v>73921897.653637856</v>
      </c>
      <c r="Z109" s="91">
        <f>U109*(1+'Control Panel'!$C$44)</f>
        <v>73921897.653637856</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269678.57192823454</v>
      </c>
      <c r="AC109" s="93">
        <f t="shared" si="17"/>
        <v>42096.658973677026</v>
      </c>
      <c r="AD109" s="93">
        <f>Y109*(1+'Control Panel'!$C$44)</f>
        <v>79096430.489392504</v>
      </c>
      <c r="AE109" s="91">
        <f>Z109*(1+'Control Panel'!$C$44)</f>
        <v>79096430.489392504</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277768.92942388158</v>
      </c>
      <c r="AH109" s="91">
        <f t="shared" si="18"/>
        <v>43359.559080687352</v>
      </c>
      <c r="AI109" s="92">
        <f t="shared" si="21"/>
        <v>1105732.0664496659</v>
      </c>
      <c r="AJ109" s="92">
        <f t="shared" si="21"/>
        <v>1310263.3694695989</v>
      </c>
      <c r="AK109" s="92">
        <f t="shared" si="20"/>
        <v>204531.30301993294</v>
      </c>
    </row>
    <row r="110" spans="1:80" s="94" customFormat="1" ht="14" x14ac:dyDescent="0.3">
      <c r="A110" s="86" t="str">
        <f>'ESTIMATED Earned Revenue'!A111</f>
        <v>Baltimore, MD</v>
      </c>
      <c r="B110" s="86"/>
      <c r="C110" s="87">
        <f>'ESTIMATED Earned Revenue'!$I111*1.07925</f>
        <v>56496400.211445004</v>
      </c>
      <c r="D110" s="87">
        <f>'ESTIMATED Earned Revenue'!$L111*1.07925</f>
        <v>56496400.211445004</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239605.91700299998</v>
      </c>
      <c r="G110" s="89">
        <f t="shared" si="11"/>
        <v>3.5790525280058063E-3</v>
      </c>
      <c r="H110" s="90">
        <f t="shared" si="12"/>
        <v>4.2410829027379479E-3</v>
      </c>
      <c r="I110" s="91">
        <f t="shared" si="13"/>
        <v>37402.333002999978</v>
      </c>
      <c r="J110" s="91">
        <f>C110*(1+'Control Panel'!$C$44)</f>
        <v>60451148.226246156</v>
      </c>
      <c r="K110" s="91">
        <f>D110*(1+'Control Panel'!$C$44)</f>
        <v>60451148.226246156</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246794.09468198998</v>
      </c>
      <c r="N110" s="92">
        <f t="shared" si="14"/>
        <v>38524.40522198996</v>
      </c>
      <c r="O110" s="92">
        <f>J110*(1+'Control Panel'!$C$44)</f>
        <v>64682728.602083392</v>
      </c>
      <c r="P110" s="92">
        <f>K110*(1+'Control Panel'!$C$44)</f>
        <v>64682728.602083392</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254197.91752244969</v>
      </c>
      <c r="S110" s="92">
        <f t="shared" si="15"/>
        <v>39680.137378649641</v>
      </c>
      <c r="T110" s="92">
        <f>O110*(1+'Control Panel'!$C$44)</f>
        <v>69210519.604229227</v>
      </c>
      <c r="U110" s="92">
        <f>P110*(1+'Control Panel'!$C$44)</f>
        <v>69210519.604229227</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261823.85591304323</v>
      </c>
      <c r="X110" s="92">
        <f t="shared" si="16"/>
        <v>40870.542364929162</v>
      </c>
      <c r="Y110" s="91">
        <f>T110*(1+'Control Panel'!$C$44)</f>
        <v>74055255.976525277</v>
      </c>
      <c r="Z110" s="91">
        <f>U110*(1+'Control Panel'!$C$44)</f>
        <v>74055255.976525277</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269678.57192823454</v>
      </c>
      <c r="AC110" s="93">
        <f t="shared" si="17"/>
        <v>42096.658973677026</v>
      </c>
      <c r="AD110" s="93">
        <f>Y110*(1+'Control Panel'!$C$44)</f>
        <v>79239123.894882053</v>
      </c>
      <c r="AE110" s="92">
        <f>Z110*(1+'Control Panel'!$C$44)</f>
        <v>79239123.894882053</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277768.92942388158</v>
      </c>
      <c r="AH110" s="91">
        <f t="shared" si="18"/>
        <v>43359.559080687352</v>
      </c>
      <c r="AI110" s="92">
        <f t="shared" si="21"/>
        <v>1105732.0664496659</v>
      </c>
      <c r="AJ110" s="92">
        <f t="shared" si="21"/>
        <v>1310263.3694695989</v>
      </c>
      <c r="AK110" s="92">
        <f t="shared" si="20"/>
        <v>204531.30301993294</v>
      </c>
    </row>
    <row r="111" spans="1:80" s="94" customFormat="1" ht="14" x14ac:dyDescent="0.3">
      <c r="A111" s="86" t="str">
        <f>'ESTIMATED Earned Revenue'!A112</f>
        <v>Las Vegas, NV</v>
      </c>
      <c r="B111" s="86"/>
      <c r="C111" s="87">
        <f>'ESTIMATED Earned Revenue'!$I112*1.07925</f>
        <v>56966425.177590005</v>
      </c>
      <c r="D111" s="87">
        <f>'ESTIMATED Earned Revenue'!$L112*1.07925</f>
        <v>56966425.177590005</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239605.91700299998</v>
      </c>
      <c r="G111" s="89">
        <f t="shared" si="11"/>
        <v>3.5495220802365668E-3</v>
      </c>
      <c r="H111" s="90">
        <f t="shared" si="12"/>
        <v>4.2060901005467766E-3</v>
      </c>
      <c r="I111" s="91">
        <f t="shared" si="13"/>
        <v>37402.333002999978</v>
      </c>
      <c r="J111" s="91">
        <f>C111*(1+'Control Panel'!$C$44)</f>
        <v>60954074.940021306</v>
      </c>
      <c r="K111" s="91">
        <f>D111*(1+'Control Panel'!$C$44)</f>
        <v>60954074.940021306</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246794.09468198998</v>
      </c>
      <c r="N111" s="92">
        <f t="shared" si="14"/>
        <v>38524.40522198996</v>
      </c>
      <c r="O111" s="92">
        <f>J111*(1+'Control Panel'!$C$44)</f>
        <v>65220860.1858228</v>
      </c>
      <c r="P111" s="92">
        <f>K111*(1+'Control Panel'!$C$44)</f>
        <v>65220860.1858228</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254197.91752244969</v>
      </c>
      <c r="S111" s="92">
        <f t="shared" si="15"/>
        <v>39680.137378649641</v>
      </c>
      <c r="T111" s="92">
        <f>O111*(1+'Control Panel'!$C$44)</f>
        <v>69786320.398830399</v>
      </c>
      <c r="U111" s="92">
        <f>P111*(1+'Control Panel'!$C$44)</f>
        <v>69786320.398830399</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261823.85591304323</v>
      </c>
      <c r="X111" s="92">
        <f t="shared" si="16"/>
        <v>40870.542364929162</v>
      </c>
      <c r="Y111" s="91">
        <f>T111*(1+'Control Panel'!$C$44)</f>
        <v>74671362.826748535</v>
      </c>
      <c r="Z111" s="91">
        <f>U111*(1+'Control Panel'!$C$44)</f>
        <v>74671362.826748535</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269678.57192823454</v>
      </c>
      <c r="AC111" s="93">
        <f t="shared" si="17"/>
        <v>42096.658973677026</v>
      </c>
      <c r="AD111" s="93">
        <f>Y111*(1+'Control Panel'!$C$44)</f>
        <v>79898358.224620938</v>
      </c>
      <c r="AE111" s="91">
        <f>Z111*(1+'Control Panel'!$C$44)</f>
        <v>79898358.224620938</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277768.92942388158</v>
      </c>
      <c r="AH111" s="91">
        <f t="shared" si="18"/>
        <v>43359.559080687352</v>
      </c>
      <c r="AI111" s="92">
        <f t="shared" si="21"/>
        <v>1105732.0664496659</v>
      </c>
      <c r="AJ111" s="92">
        <f t="shared" si="21"/>
        <v>1310263.3694695989</v>
      </c>
      <c r="AK111" s="92">
        <f t="shared" si="20"/>
        <v>204531.30301993294</v>
      </c>
    </row>
    <row r="112" spans="1:80" s="94" customFormat="1" ht="14" x14ac:dyDescent="0.3">
      <c r="A112" s="86" t="str">
        <f>'ESTIMATED Earned Revenue'!A113</f>
        <v>Fort Myers, FL</v>
      </c>
      <c r="B112" s="86"/>
      <c r="C112" s="87">
        <f>'ESTIMATED Earned Revenue'!$I113*1.07925</f>
        <v>57846617.951437496</v>
      </c>
      <c r="D112" s="87">
        <f>'ESTIMATED Earned Revenue'!$L113*1.07925</f>
        <v>57846617.951437496</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239605.91700299998</v>
      </c>
      <c r="G112" s="89">
        <f t="shared" si="11"/>
        <v>3.495512636015313E-3</v>
      </c>
      <c r="H112" s="90">
        <f t="shared" si="12"/>
        <v>4.1420903328203262E-3</v>
      </c>
      <c r="I112" s="91">
        <f t="shared" si="13"/>
        <v>37402.333002999978</v>
      </c>
      <c r="J112" s="91">
        <f>C112*(1+'Control Panel'!$C$44)</f>
        <v>61895881.208038121</v>
      </c>
      <c r="K112" s="91">
        <f>D112*(1+'Control Panel'!$C$44)</f>
        <v>61895881.208038121</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246794.09468198998</v>
      </c>
      <c r="N112" s="92">
        <f t="shared" si="14"/>
        <v>38524.40522198996</v>
      </c>
      <c r="O112" s="92">
        <f>J112*(1+'Control Panel'!$C$44)</f>
        <v>66228592.892600797</v>
      </c>
      <c r="P112" s="92">
        <f>K112*(1+'Control Panel'!$C$44)</f>
        <v>66228592.892600797</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254197.91752244969</v>
      </c>
      <c r="S112" s="92">
        <f t="shared" si="15"/>
        <v>39680.137378649641</v>
      </c>
      <c r="T112" s="92">
        <f>O112*(1+'Control Panel'!$C$44)</f>
        <v>70864594.395082861</v>
      </c>
      <c r="U112" s="92">
        <f>P112*(1+'Control Panel'!$C$44)</f>
        <v>70864594.395082861</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261823.85591304323</v>
      </c>
      <c r="X112" s="92">
        <f t="shared" si="16"/>
        <v>40870.542364929162</v>
      </c>
      <c r="Y112" s="91">
        <f>T112*(1+'Control Panel'!$C$44)</f>
        <v>75825116.00273867</v>
      </c>
      <c r="Z112" s="91">
        <f>U112*(1+'Control Panel'!$C$44)</f>
        <v>75825116.00273867</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269678.57192823454</v>
      </c>
      <c r="AC112" s="93">
        <f t="shared" si="17"/>
        <v>42096.658973677026</v>
      </c>
      <c r="AD112" s="93">
        <f>Y112*(1+'Control Panel'!$C$44)</f>
        <v>81132874.122930378</v>
      </c>
      <c r="AE112" s="91">
        <f>Z112*(1+'Control Panel'!$C$44)</f>
        <v>81132874.122930378</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277768.92942388158</v>
      </c>
      <c r="AH112" s="91">
        <f t="shared" si="18"/>
        <v>43359.559080687352</v>
      </c>
      <c r="AI112" s="92">
        <f t="shared" si="21"/>
        <v>1105732.0664496659</v>
      </c>
      <c r="AJ112" s="92">
        <f t="shared" si="21"/>
        <v>1310263.3694695989</v>
      </c>
      <c r="AK112" s="92">
        <f t="shared" si="20"/>
        <v>204531.30301993294</v>
      </c>
    </row>
    <row r="113" spans="1:37" s="94" customFormat="1" ht="14" x14ac:dyDescent="0.3">
      <c r="A113" s="86" t="str">
        <f>'ESTIMATED Earned Revenue'!A114</f>
        <v>London, ON</v>
      </c>
      <c r="B113" s="86"/>
      <c r="C113" s="95">
        <f>'ESTIMATED Earned Revenue'!$I114*1.07925</f>
        <v>59151754.771379992</v>
      </c>
      <c r="D113" s="95">
        <f>'ESTIMATED Earned Revenue'!$L114*1.07925</f>
        <v>59151754.771379992</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239605.91700299998</v>
      </c>
      <c r="G113" s="89">
        <f t="shared" si="11"/>
        <v>3.4183869063819264E-3</v>
      </c>
      <c r="H113" s="90">
        <f t="shared" si="12"/>
        <v>4.0506983762201255E-3</v>
      </c>
      <c r="I113" s="91">
        <f t="shared" si="13"/>
        <v>37402.333002999978</v>
      </c>
      <c r="J113" s="91">
        <f>C113*(1+'Control Panel'!$C$44)</f>
        <v>63292377.605376594</v>
      </c>
      <c r="K113" s="91">
        <f>D113*(1+'Control Panel'!$C$44)</f>
        <v>63292377.605376594</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246794.09468198998</v>
      </c>
      <c r="N113" s="92">
        <f t="shared" si="14"/>
        <v>38524.40522198996</v>
      </c>
      <c r="O113" s="92">
        <f>J113*(1+'Control Panel'!$C$44)</f>
        <v>67722844.037752956</v>
      </c>
      <c r="P113" s="92">
        <f>K113*(1+'Control Panel'!$C$44)</f>
        <v>67722844.037752956</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254197.91752244969</v>
      </c>
      <c r="S113" s="92">
        <f t="shared" si="15"/>
        <v>39680.137378649641</v>
      </c>
      <c r="T113" s="92">
        <f>O113*(1+'Control Panel'!$C$44)</f>
        <v>72463443.12039566</v>
      </c>
      <c r="U113" s="92">
        <f>P113*(1+'Control Panel'!$C$44)</f>
        <v>72463443.12039566</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261823.85591304323</v>
      </c>
      <c r="X113" s="92">
        <f t="shared" si="16"/>
        <v>40870.542364929162</v>
      </c>
      <c r="Y113" s="91">
        <f>T113*(1+'Control Panel'!$C$44)</f>
        <v>77535884.13882336</v>
      </c>
      <c r="Z113" s="91">
        <f>U113*(1+'Control Panel'!$C$44)</f>
        <v>77535884.13882336</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269678.57192823454</v>
      </c>
      <c r="AC113" s="93">
        <f t="shared" si="17"/>
        <v>42096.658973677026</v>
      </c>
      <c r="AD113" s="93">
        <f>Y113*(1+'Control Panel'!$C$44)</f>
        <v>82963396.028540999</v>
      </c>
      <c r="AE113" s="91">
        <f>Z113*(1+'Control Panel'!$C$44)</f>
        <v>82963396.028540999</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277768.92942388158</v>
      </c>
      <c r="AH113" s="91">
        <f t="shared" si="18"/>
        <v>43359.559080687352</v>
      </c>
      <c r="AI113" s="92">
        <f t="shared" si="21"/>
        <v>1105732.0664496659</v>
      </c>
      <c r="AJ113" s="92">
        <f t="shared" si="21"/>
        <v>1310263.3694695989</v>
      </c>
      <c r="AK113" s="92">
        <f t="shared" si="20"/>
        <v>204531.30301993294</v>
      </c>
    </row>
    <row r="114" spans="1:37" s="94" customFormat="1" ht="14" x14ac:dyDescent="0.3">
      <c r="A114" s="86" t="str">
        <f>'ESTIMATED Earned Revenue'!A115</f>
        <v>West Palm Beach, FL</v>
      </c>
      <c r="B114" s="86"/>
      <c r="C114" s="87">
        <f>'ESTIMATED Earned Revenue'!$I115*1.07925</f>
        <v>59214786.295469999</v>
      </c>
      <c r="D114" s="87">
        <f>'ESTIMATED Earned Revenue'!$L115*1.07925</f>
        <v>59011164.197970003</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239605.91700299998</v>
      </c>
      <c r="G114" s="89">
        <f t="shared" si="11"/>
        <v>3.4147481845335785E-3</v>
      </c>
      <c r="H114" s="90">
        <f t="shared" si="12"/>
        <v>4.0603489231151703E-3</v>
      </c>
      <c r="I114" s="91">
        <f t="shared" si="13"/>
        <v>37402.333002999978</v>
      </c>
      <c r="J114" s="91">
        <f>C114*(1+'Control Panel'!$C$44)</f>
        <v>63359821.336152904</v>
      </c>
      <c r="K114" s="91">
        <f>D114*(1+'Control Panel'!$C$44)</f>
        <v>63141945.691827908</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246794.09468198998</v>
      </c>
      <c r="N114" s="92">
        <f t="shared" si="14"/>
        <v>38524.40522198996</v>
      </c>
      <c r="O114" s="92">
        <f>J114*(1+'Control Panel'!$C$44)</f>
        <v>67795008.829683617</v>
      </c>
      <c r="P114" s="92">
        <f>K114*(1+'Control Panel'!$C$44)</f>
        <v>67561881.890255868</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254197.91752244969</v>
      </c>
      <c r="S114" s="92">
        <f t="shared" si="15"/>
        <v>39680.137378649641</v>
      </c>
      <c r="T114" s="92">
        <f>O114*(1+'Control Panel'!$C$44)</f>
        <v>72540659.447761476</v>
      </c>
      <c r="U114" s="92">
        <f>P114*(1+'Control Panel'!$C$44)</f>
        <v>72291213.622573778</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261823.85591304323</v>
      </c>
      <c r="X114" s="92">
        <f t="shared" si="16"/>
        <v>40870.542364929162</v>
      </c>
      <c r="Y114" s="91">
        <f>T114*(1+'Control Panel'!$C$44)</f>
        <v>77618505.609104782</v>
      </c>
      <c r="Z114" s="91">
        <f>U114*(1+'Control Panel'!$C$44)</f>
        <v>77351598.576153949</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269678.57192823454</v>
      </c>
      <c r="AC114" s="93">
        <f t="shared" si="17"/>
        <v>42096.658973677026</v>
      </c>
      <c r="AD114" s="93">
        <f>Y114*(1+'Control Panel'!$C$44)</f>
        <v>83051801.001742125</v>
      </c>
      <c r="AE114" s="91">
        <f>Z114*(1+'Control Panel'!$C$44)</f>
        <v>82766210.476484731</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277768.92942388158</v>
      </c>
      <c r="AH114" s="91">
        <f t="shared" si="18"/>
        <v>43359.559080687352</v>
      </c>
      <c r="AI114" s="92">
        <f t="shared" si="21"/>
        <v>1105732.0664496659</v>
      </c>
      <c r="AJ114" s="92">
        <f t="shared" si="21"/>
        <v>1310263.3694695989</v>
      </c>
      <c r="AK114" s="92">
        <f t="shared" si="20"/>
        <v>204531.30301993294</v>
      </c>
    </row>
    <row r="115" spans="1:37" s="94" customFormat="1" ht="14" x14ac:dyDescent="0.3">
      <c r="A115" s="86" t="str">
        <f>'ESTIMATED Earned Revenue'!A116</f>
        <v>Macon, GA</v>
      </c>
      <c r="B115" s="86"/>
      <c r="C115" s="87">
        <f>'ESTIMATED Earned Revenue'!$I116*1.07925</f>
        <v>62792961.683865003</v>
      </c>
      <c r="D115" s="87">
        <f>'ESTIMATED Earned Revenue'!$L116*1.07925</f>
        <v>62258671.416615002</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239605.91700299998</v>
      </c>
      <c r="G115" s="89">
        <f t="shared" si="11"/>
        <v>3.2201631930980782E-3</v>
      </c>
      <c r="H115" s="90">
        <f t="shared" si="12"/>
        <v>3.8485549330089983E-3</v>
      </c>
      <c r="I115" s="91">
        <f t="shared" si="13"/>
        <v>37402.333002999978</v>
      </c>
      <c r="J115" s="91">
        <f>C115*(1+'Control Panel'!$C$44)</f>
        <v>67188469.001735553</v>
      </c>
      <c r="K115" s="91">
        <f>D115*(1+'Control Panel'!$C$44)</f>
        <v>66616778.415778056</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246794.09468198998</v>
      </c>
      <c r="N115" s="92">
        <f t="shared" si="14"/>
        <v>38524.40522198996</v>
      </c>
      <c r="O115" s="92">
        <f>J115*(1+'Control Panel'!$C$44)</f>
        <v>71891661.831857041</v>
      </c>
      <c r="P115" s="92">
        <f>K115*(1+'Control Panel'!$C$44)</f>
        <v>71279952.90488252</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254197.91752244969</v>
      </c>
      <c r="S115" s="92">
        <f t="shared" si="15"/>
        <v>39680.137378649641</v>
      </c>
      <c r="T115" s="92">
        <f>O115*(1+'Control Panel'!$C$44)</f>
        <v>76924078.160087034</v>
      </c>
      <c r="U115" s="92">
        <f>P115*(1+'Control Panel'!$C$44)</f>
        <v>76269549.608224303</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261823.85591304323</v>
      </c>
      <c r="X115" s="92">
        <f t="shared" si="16"/>
        <v>40870.542364929162</v>
      </c>
      <c r="Y115" s="91">
        <f>T115*(1+'Control Panel'!$C$44)</f>
        <v>82308763.631293133</v>
      </c>
      <c r="Z115" s="91">
        <f>U115*(1+'Control Panel'!$C$44)</f>
        <v>81608418.080800012</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269678.57192823454</v>
      </c>
      <c r="AC115" s="93">
        <f t="shared" si="17"/>
        <v>42096.658973677026</v>
      </c>
      <c r="AD115" s="93">
        <f>Y115*(1+'Control Panel'!$C$44)</f>
        <v>88070377.085483655</v>
      </c>
      <c r="AE115" s="91">
        <f>Z115*(1+'Control Panel'!$C$44)</f>
        <v>87321007.346456021</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277768.92942388158</v>
      </c>
      <c r="AH115" s="91">
        <f t="shared" si="18"/>
        <v>43359.559080687352</v>
      </c>
      <c r="AI115" s="92">
        <f t="shared" si="21"/>
        <v>1105732.0664496659</v>
      </c>
      <c r="AJ115" s="92">
        <f t="shared" si="21"/>
        <v>1310263.3694695989</v>
      </c>
      <c r="AK115" s="92">
        <f t="shared" si="20"/>
        <v>204531.30301993294</v>
      </c>
    </row>
    <row r="116" spans="1:37" s="94" customFormat="1" ht="14" x14ac:dyDescent="0.3">
      <c r="A116" s="86" t="str">
        <f>'ESTIMATED Earned Revenue'!A117</f>
        <v>Greenville, SC</v>
      </c>
      <c r="B116" s="86"/>
      <c r="C116" s="87">
        <f>'ESTIMATED Earned Revenue'!$I117*1.07925</f>
        <v>63378027.015750006</v>
      </c>
      <c r="D116" s="87">
        <f>'ESTIMATED Earned Revenue'!$L117*1.07925</f>
        <v>63378027.015750006</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239605.91700299998</v>
      </c>
      <c r="G116" s="89">
        <f t="shared" si="11"/>
        <v>3.1904367100249209E-3</v>
      </c>
      <c r="H116" s="90">
        <f t="shared" si="12"/>
        <v>3.780583402248476E-3</v>
      </c>
      <c r="I116" s="91">
        <f t="shared" si="13"/>
        <v>37402.333002999978</v>
      </c>
      <c r="J116" s="91">
        <f>C116*(1+'Control Panel'!$C$44)</f>
        <v>67814488.906852514</v>
      </c>
      <c r="K116" s="91">
        <f>D116*(1+'Control Panel'!$C$44)</f>
        <v>67814488.906852514</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246794.09468198998</v>
      </c>
      <c r="N116" s="92">
        <f t="shared" si="14"/>
        <v>38524.40522198996</v>
      </c>
      <c r="O116" s="92">
        <f>J116*(1+'Control Panel'!$C$44)</f>
        <v>72561503.130332187</v>
      </c>
      <c r="P116" s="92">
        <f>K116*(1+'Control Panel'!$C$44)</f>
        <v>72561503.130332187</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254197.91752244969</v>
      </c>
      <c r="S116" s="92">
        <f t="shared" si="15"/>
        <v>39680.137378649641</v>
      </c>
      <c r="T116" s="92">
        <f>O116*(1+'Control Panel'!$C$44)</f>
        <v>77640808.349455446</v>
      </c>
      <c r="U116" s="92">
        <f>P116*(1+'Control Panel'!$C$44)</f>
        <v>77640808.349455446</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261823.85591304323</v>
      </c>
      <c r="X116" s="92">
        <f t="shared" si="16"/>
        <v>40870.542364929162</v>
      </c>
      <c r="Y116" s="91">
        <f>T116*(1+'Control Panel'!$C$44)</f>
        <v>83075664.933917329</v>
      </c>
      <c r="Z116" s="91">
        <f>U116*(1+'Control Panel'!$C$44)</f>
        <v>83075664.933917329</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269678.57192823454</v>
      </c>
      <c r="AC116" s="93">
        <f t="shared" si="17"/>
        <v>42096.658973677026</v>
      </c>
      <c r="AD116" s="93">
        <f>Y116*(1+'Control Panel'!$C$44)</f>
        <v>88890961.479291543</v>
      </c>
      <c r="AE116" s="91">
        <f>Z116*(1+'Control Panel'!$C$44)</f>
        <v>88890961.479291543</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277768.92942388158</v>
      </c>
      <c r="AH116" s="91">
        <f t="shared" si="18"/>
        <v>43359.559080687352</v>
      </c>
      <c r="AI116" s="92">
        <f t="shared" si="21"/>
        <v>1105732.0664496659</v>
      </c>
      <c r="AJ116" s="92">
        <f t="shared" si="21"/>
        <v>1310263.3694695989</v>
      </c>
      <c r="AK116" s="92">
        <f t="shared" si="20"/>
        <v>204531.30301993294</v>
      </c>
    </row>
    <row r="117" spans="1:37" s="94" customFormat="1" ht="14" x14ac:dyDescent="0.3">
      <c r="A117" s="86" t="str">
        <f>'ESTIMATED Earned Revenue'!A118</f>
        <v>Dayton, OH</v>
      </c>
      <c r="B117" s="86"/>
      <c r="C117" s="87">
        <f>'ESTIMATED Earned Revenue'!$I118*1.07925</f>
        <v>64581024.522262506</v>
      </c>
      <c r="D117" s="87">
        <f>'ESTIMATED Earned Revenue'!$L118*1.07925</f>
        <v>64473905.722012512</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239605.91700299998</v>
      </c>
      <c r="G117" s="89">
        <f t="shared" si="11"/>
        <v>3.1310061352510126E-3</v>
      </c>
      <c r="H117" s="90">
        <f t="shared" si="12"/>
        <v>3.716323903752497E-3</v>
      </c>
      <c r="I117" s="91">
        <f t="shared" si="13"/>
        <v>37402.333002999978</v>
      </c>
      <c r="J117" s="91">
        <f>C117*(1+'Control Panel'!$C$44)</f>
        <v>69101696.238820881</v>
      </c>
      <c r="K117" s="91">
        <f>D117*(1+'Control Panel'!$C$44)</f>
        <v>68987079.122553393</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246794.09468198998</v>
      </c>
      <c r="N117" s="92">
        <f t="shared" si="14"/>
        <v>38524.40522198996</v>
      </c>
      <c r="O117" s="92">
        <f>J117*(1+'Control Panel'!$C$44)</f>
        <v>73938814.975538343</v>
      </c>
      <c r="P117" s="92">
        <f>K117*(1+'Control Panel'!$C$44)</f>
        <v>73816174.661132142</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254197.91752244969</v>
      </c>
      <c r="S117" s="92">
        <f t="shared" si="15"/>
        <v>39680.137378649641</v>
      </c>
      <c r="T117" s="92">
        <f>O117*(1+'Control Panel'!$C$44)</f>
        <v>79114532.023826033</v>
      </c>
      <c r="U117" s="92">
        <f>P117*(1+'Control Panel'!$C$44)</f>
        <v>78983306.887411401</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261823.85591304323</v>
      </c>
      <c r="X117" s="92">
        <f t="shared" si="16"/>
        <v>40870.542364929162</v>
      </c>
      <c r="Y117" s="91">
        <f>T117*(1+'Control Panel'!$C$44)</f>
        <v>84652549.265493855</v>
      </c>
      <c r="Z117" s="91">
        <f>U117*(1+'Control Panel'!$C$44)</f>
        <v>84512138.369530201</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269678.57192823454</v>
      </c>
      <c r="AC117" s="93">
        <f t="shared" si="17"/>
        <v>42096.658973677026</v>
      </c>
      <c r="AD117" s="93">
        <f>Y117*(1+'Control Panel'!$C$44)</f>
        <v>90578227.714078426</v>
      </c>
      <c r="AE117" s="91">
        <f>Z117*(1+'Control Panel'!$C$44)</f>
        <v>90427988.055397317</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277768.92942388158</v>
      </c>
      <c r="AH117" s="91">
        <f t="shared" si="18"/>
        <v>43359.559080687352</v>
      </c>
      <c r="AI117" s="92">
        <f t="shared" si="21"/>
        <v>1105732.0664496659</v>
      </c>
      <c r="AJ117" s="92">
        <f t="shared" si="21"/>
        <v>1310263.3694695989</v>
      </c>
      <c r="AK117" s="92">
        <f t="shared" si="20"/>
        <v>204531.30301993294</v>
      </c>
    </row>
    <row r="118" spans="1:37" s="94" customFormat="1" ht="14" x14ac:dyDescent="0.3">
      <c r="A118" s="86" t="str">
        <f>'ESTIMATED Earned Revenue'!A119</f>
        <v>San Jose, CA</v>
      </c>
      <c r="B118" s="86"/>
      <c r="C118" s="87">
        <f>'ESTIMATED Earned Revenue'!$I119*1.07925</f>
        <v>64625518.330312505</v>
      </c>
      <c r="D118" s="87">
        <f>'ESTIMATED Earned Revenue'!$L119*1.07925</f>
        <v>63149553.2983125</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239605.91700299998</v>
      </c>
      <c r="G118" s="89">
        <f t="shared" si="11"/>
        <v>3.128850479256531E-3</v>
      </c>
      <c r="H118" s="90">
        <f t="shared" si="12"/>
        <v>3.7942614711955975E-3</v>
      </c>
      <c r="I118" s="91">
        <f t="shared" si="13"/>
        <v>37402.333002999978</v>
      </c>
      <c r="J118" s="91">
        <f>C118*(1+'Control Panel'!$C$44)</f>
        <v>69149304.613434389</v>
      </c>
      <c r="K118" s="91">
        <f>D118*(1+'Control Panel'!$C$44)</f>
        <v>67570022.029194385</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246794.09468198998</v>
      </c>
      <c r="N118" s="92">
        <f t="shared" si="14"/>
        <v>38524.40522198996</v>
      </c>
      <c r="O118" s="92">
        <f>J118*(1+'Control Panel'!$C$44)</f>
        <v>73989755.936374798</v>
      </c>
      <c r="P118" s="92">
        <f>K118*(1+'Control Panel'!$C$44)</f>
        <v>72299923.571237996</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254197.91752244969</v>
      </c>
      <c r="S118" s="92">
        <f t="shared" si="15"/>
        <v>39680.137378649641</v>
      </c>
      <c r="T118" s="92">
        <f>O118*(1+'Control Panel'!$C$44)</f>
        <v>79169038.851921037</v>
      </c>
      <c r="U118" s="92">
        <f>P118*(1+'Control Panel'!$C$44)</f>
        <v>77360918.221224666</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261823.85591304323</v>
      </c>
      <c r="X118" s="92">
        <f t="shared" si="16"/>
        <v>40870.542364929162</v>
      </c>
      <c r="Y118" s="91">
        <f>T118*(1+'Control Panel'!$C$44)</f>
        <v>84710871.57155551</v>
      </c>
      <c r="Z118" s="91">
        <f>U118*(1+'Control Panel'!$C$44)</f>
        <v>82776182.49671039</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269678.57192823454</v>
      </c>
      <c r="AC118" s="93">
        <f t="shared" si="17"/>
        <v>42096.658973677026</v>
      </c>
      <c r="AD118" s="93">
        <f>Y118*(1+'Control Panel'!$C$44)</f>
        <v>90640632.581564397</v>
      </c>
      <c r="AE118" s="91">
        <f>Z118*(1+'Control Panel'!$C$44)</f>
        <v>88570515.271480128</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277768.92942388158</v>
      </c>
      <c r="AH118" s="91">
        <f t="shared" si="18"/>
        <v>43359.559080687352</v>
      </c>
      <c r="AI118" s="92">
        <f t="shared" si="21"/>
        <v>1105732.0664496659</v>
      </c>
      <c r="AJ118" s="92">
        <f t="shared" si="21"/>
        <v>1310263.3694695989</v>
      </c>
      <c r="AK118" s="92">
        <f t="shared" si="20"/>
        <v>204531.30301993294</v>
      </c>
    </row>
    <row r="119" spans="1:37" s="94" customFormat="1" ht="14" x14ac:dyDescent="0.3">
      <c r="A119" s="86" t="str">
        <f>'ESTIMATED Earned Revenue'!A120</f>
        <v>Little Rock, AR</v>
      </c>
      <c r="B119" s="86"/>
      <c r="C119" s="87">
        <f>'ESTIMATED Earned Revenue'!$I120*1.07925</f>
        <v>66140428.044599995</v>
      </c>
      <c r="D119" s="87">
        <f>'ESTIMATED Earned Revenue'!$L120*1.07925</f>
        <v>66140428.044599995</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239605.91700299998</v>
      </c>
      <c r="G119" s="89">
        <f t="shared" si="11"/>
        <v>3.0571858994267397E-3</v>
      </c>
      <c r="H119" s="90">
        <f t="shared" si="12"/>
        <v>3.6226847041483956E-3</v>
      </c>
      <c r="I119" s="91">
        <f t="shared" si="13"/>
        <v>37402.333002999978</v>
      </c>
      <c r="J119" s="91">
        <f>C119*(1+'Control Panel'!$C$44)</f>
        <v>70770258.007722005</v>
      </c>
      <c r="K119" s="91">
        <f>D119*(1+'Control Panel'!$C$44)</f>
        <v>70770258.007722005</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246794.09468198998</v>
      </c>
      <c r="N119" s="92">
        <f t="shared" si="14"/>
        <v>38524.40522198996</v>
      </c>
      <c r="O119" s="92">
        <f>J119*(1+'Control Panel'!$C$44)</f>
        <v>75724176.068262547</v>
      </c>
      <c r="P119" s="92">
        <f>K119*(1+'Control Panel'!$C$44)</f>
        <v>75724176.068262547</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254197.91752244969</v>
      </c>
      <c r="S119" s="92">
        <f t="shared" si="15"/>
        <v>39680.137378649641</v>
      </c>
      <c r="T119" s="92">
        <f>O119*(1+'Control Panel'!$C$44)</f>
        <v>81024868.393040925</v>
      </c>
      <c r="U119" s="92">
        <f>P119*(1+'Control Panel'!$C$44)</f>
        <v>81024868.393040925</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261823.85591304323</v>
      </c>
      <c r="X119" s="92">
        <f t="shared" si="16"/>
        <v>40870.542364929162</v>
      </c>
      <c r="Y119" s="91">
        <f>T119*(1+'Control Panel'!$C$44)</f>
        <v>86696609.180553794</v>
      </c>
      <c r="Z119" s="91">
        <f>U119*(1+'Control Panel'!$C$44)</f>
        <v>86696609.180553794</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269678.57192823454</v>
      </c>
      <c r="AC119" s="93">
        <f t="shared" si="17"/>
        <v>42096.658973677026</v>
      </c>
      <c r="AD119" s="93">
        <f>Y119*(1+'Control Panel'!$C$44)</f>
        <v>92765371.823192567</v>
      </c>
      <c r="AE119" s="91">
        <f>Z119*(1+'Control Panel'!$C$44)</f>
        <v>92765371.823192567</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277768.92942388158</v>
      </c>
      <c r="AH119" s="91">
        <f t="shared" si="18"/>
        <v>43359.559080687352</v>
      </c>
      <c r="AI119" s="92">
        <f t="shared" si="21"/>
        <v>1105732.0664496659</v>
      </c>
      <c r="AJ119" s="92">
        <f t="shared" si="21"/>
        <v>1310263.3694695989</v>
      </c>
      <c r="AK119" s="92">
        <f t="shared" si="20"/>
        <v>204531.30301993294</v>
      </c>
    </row>
    <row r="120" spans="1:37" s="94" customFormat="1" ht="14" x14ac:dyDescent="0.3">
      <c r="A120" s="86" t="str">
        <f>'ESTIMATED Earned Revenue'!A121</f>
        <v>Fort Worth, TX</v>
      </c>
      <c r="B120" s="86"/>
      <c r="C120" s="87">
        <f>'ESTIMATED Earned Revenue'!$I121*1.07925</f>
        <v>66473194.060500003</v>
      </c>
      <c r="D120" s="87">
        <f>'ESTIMATED Earned Revenue'!$L121*1.07925</f>
        <v>66473194.060500003</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239605.91700299998</v>
      </c>
      <c r="G120" s="89">
        <f t="shared" si="11"/>
        <v>3.0418815713288299E-3</v>
      </c>
      <c r="H120" s="90">
        <f t="shared" si="12"/>
        <v>3.6045494787707165E-3</v>
      </c>
      <c r="I120" s="91">
        <f t="shared" si="13"/>
        <v>37402.333002999978</v>
      </c>
      <c r="J120" s="91">
        <f>C120*(1+'Control Panel'!$C$44)</f>
        <v>71126317.644735008</v>
      </c>
      <c r="K120" s="91">
        <f>D120*(1+'Control Panel'!$C$44)</f>
        <v>71126317.644735008</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246794.09468198998</v>
      </c>
      <c r="N120" s="92">
        <f t="shared" si="14"/>
        <v>38524.40522198996</v>
      </c>
      <c r="O120" s="92">
        <f>J120*(1+'Control Panel'!$C$44)</f>
        <v>76105159.879866466</v>
      </c>
      <c r="P120" s="92">
        <f>K120*(1+'Control Panel'!$C$44)</f>
        <v>76105159.879866466</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254197.91752244969</v>
      </c>
      <c r="S120" s="92">
        <f t="shared" si="15"/>
        <v>39680.137378649641</v>
      </c>
      <c r="T120" s="92">
        <f>O120*(1+'Control Panel'!$C$44)</f>
        <v>81432521.071457118</v>
      </c>
      <c r="U120" s="92">
        <f>P120*(1+'Control Panel'!$C$44)</f>
        <v>81432521.071457118</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261823.85591304323</v>
      </c>
      <c r="X120" s="92">
        <f t="shared" si="16"/>
        <v>40870.542364929162</v>
      </c>
      <c r="Y120" s="91">
        <f>T120*(1+'Control Panel'!$C$44)</f>
        <v>87132797.546459123</v>
      </c>
      <c r="Z120" s="91">
        <f>U120*(1+'Control Panel'!$C$44)</f>
        <v>87132797.546459123</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269678.57192823454</v>
      </c>
      <c r="AC120" s="93">
        <f t="shared" si="17"/>
        <v>42096.658973677026</v>
      </c>
      <c r="AD120" s="93">
        <f>Y120*(1+'Control Panel'!$C$44)</f>
        <v>93232093.37471126</v>
      </c>
      <c r="AE120" s="91">
        <f>Z120*(1+'Control Panel'!$C$44)</f>
        <v>93232093.37471126</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277768.92942388158</v>
      </c>
      <c r="AH120" s="91">
        <f t="shared" si="18"/>
        <v>43359.559080687352</v>
      </c>
      <c r="AI120" s="92">
        <f t="shared" si="21"/>
        <v>1105732.0664496659</v>
      </c>
      <c r="AJ120" s="92">
        <f t="shared" si="21"/>
        <v>1310263.3694695989</v>
      </c>
      <c r="AK120" s="92">
        <f t="shared" si="20"/>
        <v>204531.30301993294</v>
      </c>
    </row>
    <row r="121" spans="1:37" s="94" customFormat="1" ht="14" x14ac:dyDescent="0.3">
      <c r="A121" s="86" t="str">
        <f>'ESTIMATED Earned Revenue'!A122</f>
        <v>Pittsburgh, PA</v>
      </c>
      <c r="B121" s="86"/>
      <c r="C121" s="87">
        <f>'ESTIMATED Earned Revenue'!$I122*1.07925</f>
        <v>68592393.171750009</v>
      </c>
      <c r="D121" s="87">
        <f>'ESTIMATED Earned Revenue'!$L122*1.07925</f>
        <v>68592393.171750009</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239605.91700299998</v>
      </c>
      <c r="G121" s="89">
        <f t="shared" si="11"/>
        <v>2.9479009938273766E-3</v>
      </c>
      <c r="H121" s="90">
        <f t="shared" si="12"/>
        <v>3.4931849717365223E-3</v>
      </c>
      <c r="I121" s="91">
        <f t="shared" si="13"/>
        <v>37402.333002999978</v>
      </c>
      <c r="J121" s="91">
        <f>C121*(1+'Control Panel'!$C$44)</f>
        <v>73393860.69377251</v>
      </c>
      <c r="K121" s="91">
        <f>D121*(1+'Control Panel'!$C$44)</f>
        <v>73393860.69377251</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246794.09468198998</v>
      </c>
      <c r="N121" s="92">
        <f t="shared" si="14"/>
        <v>38524.40522198996</v>
      </c>
      <c r="O121" s="92">
        <f>J121*(1+'Control Panel'!$C$44)</f>
        <v>78531430.942336589</v>
      </c>
      <c r="P121" s="92">
        <f>K121*(1+'Control Panel'!$C$44)</f>
        <v>78531430.942336589</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254197.91752244969</v>
      </c>
      <c r="S121" s="92">
        <f t="shared" si="15"/>
        <v>39680.137378649641</v>
      </c>
      <c r="T121" s="92">
        <f>O121*(1+'Control Panel'!$C$44)</f>
        <v>84028631.108300149</v>
      </c>
      <c r="U121" s="92">
        <f>P121*(1+'Control Panel'!$C$44)</f>
        <v>84028631.108300149</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261823.85591304323</v>
      </c>
      <c r="X121" s="92">
        <f t="shared" si="16"/>
        <v>40870.542364929162</v>
      </c>
      <c r="Y121" s="91">
        <f>T121*(1+'Control Panel'!$C$44)</f>
        <v>89910635.285881162</v>
      </c>
      <c r="Z121" s="91">
        <f>U121*(1+'Control Panel'!$C$44)</f>
        <v>89910635.285881162</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269678.57192823454</v>
      </c>
      <c r="AC121" s="93">
        <f t="shared" si="17"/>
        <v>42096.658973677026</v>
      </c>
      <c r="AD121" s="93">
        <f>Y121*(1+'Control Panel'!$C$44)</f>
        <v>96204379.755892843</v>
      </c>
      <c r="AE121" s="91">
        <f>Z121*(1+'Control Panel'!$C$44)</f>
        <v>96204379.755892843</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277768.92942388158</v>
      </c>
      <c r="AH121" s="91">
        <f t="shared" si="18"/>
        <v>43359.559080687352</v>
      </c>
      <c r="AI121" s="92">
        <f t="shared" si="21"/>
        <v>1105732.0664496659</v>
      </c>
      <c r="AJ121" s="92">
        <f t="shared" si="21"/>
        <v>1310263.3694695989</v>
      </c>
      <c r="AK121" s="92">
        <f t="shared" si="20"/>
        <v>204531.30301993294</v>
      </c>
    </row>
    <row r="122" spans="1:37" s="94" customFormat="1" ht="14" x14ac:dyDescent="0.3">
      <c r="A122" s="86" t="str">
        <f>'ESTIMATED Earned Revenue'!A123</f>
        <v>Roanoke, VA</v>
      </c>
      <c r="B122" s="86"/>
      <c r="C122" s="87">
        <f>'ESTIMATED Earned Revenue'!$I123*1.07925</f>
        <v>70013940.659572497</v>
      </c>
      <c r="D122" s="87">
        <f>'ESTIMATED Earned Revenue'!$L123*1.07925</f>
        <v>66312053.800822489</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239605.91700299998</v>
      </c>
      <c r="G122" s="89">
        <f t="shared" si="11"/>
        <v>2.8880474673346956E-3</v>
      </c>
      <c r="H122" s="90">
        <f t="shared" si="12"/>
        <v>3.6133086410306309E-3</v>
      </c>
      <c r="I122" s="91">
        <f t="shared" si="13"/>
        <v>37402.333002999978</v>
      </c>
      <c r="J122" s="91">
        <f>C122*(1+'Control Panel'!$C$44)</f>
        <v>74914916.50574258</v>
      </c>
      <c r="K122" s="91">
        <f>D122*(1+'Control Panel'!$C$44)</f>
        <v>70953897.566880062</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246794.09468198998</v>
      </c>
      <c r="N122" s="92">
        <f t="shared" si="14"/>
        <v>38524.40522198996</v>
      </c>
      <c r="O122" s="92">
        <f>J122*(1+'Control Panel'!$C$44)</f>
        <v>80158960.66114457</v>
      </c>
      <c r="P122" s="92">
        <f>K122*(1+'Control Panel'!$C$44)</f>
        <v>75920670.396561667</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254197.91752244969</v>
      </c>
      <c r="S122" s="92">
        <f t="shared" si="15"/>
        <v>39680.137378649641</v>
      </c>
      <c r="T122" s="92">
        <f>O122*(1+'Control Panel'!$C$44)</f>
        <v>85770087.907424688</v>
      </c>
      <c r="U122" s="92">
        <f>P122*(1+'Control Panel'!$C$44)</f>
        <v>81235117.324320987</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261823.85591304323</v>
      </c>
      <c r="X122" s="92">
        <f t="shared" si="16"/>
        <v>40870.542364929162</v>
      </c>
      <c r="Y122" s="91">
        <f>T122*(1+'Control Panel'!$C$44)</f>
        <v>91773994.060944423</v>
      </c>
      <c r="Z122" s="91">
        <f>U122*(1+'Control Panel'!$C$44)</f>
        <v>86921575.537023455</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269678.57192823454</v>
      </c>
      <c r="AC122" s="93">
        <f t="shared" si="17"/>
        <v>42096.658973677026</v>
      </c>
      <c r="AD122" s="93">
        <f>Y122*(1+'Control Panel'!$C$44)</f>
        <v>98198173.645210534</v>
      </c>
      <c r="AE122" s="91">
        <f>Z122*(1+'Control Panel'!$C$44)</f>
        <v>93006085.824615106</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277768.92942388158</v>
      </c>
      <c r="AH122" s="91">
        <f t="shared" si="18"/>
        <v>43359.559080687352</v>
      </c>
      <c r="AI122" s="92">
        <f t="shared" si="21"/>
        <v>1105732.0664496659</v>
      </c>
      <c r="AJ122" s="92">
        <f t="shared" si="21"/>
        <v>1310263.3694695989</v>
      </c>
      <c r="AK122" s="92">
        <f t="shared" si="20"/>
        <v>204531.30301993294</v>
      </c>
    </row>
    <row r="123" spans="1:37" s="94" customFormat="1" ht="14" x14ac:dyDescent="0.3">
      <c r="A123" s="86" t="str">
        <f>'ESTIMATED Earned Revenue'!A124</f>
        <v>Maple Shade, NJ</v>
      </c>
      <c r="B123" s="86"/>
      <c r="C123" s="87">
        <f>'ESTIMATED Earned Revenue'!$I124*1.07925</f>
        <v>70103798.615250006</v>
      </c>
      <c r="D123" s="87">
        <f>'ESTIMATED Earned Revenue'!$L124*1.07925</f>
        <v>70103798.615250006</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239605.91700299998</v>
      </c>
      <c r="G123" s="89">
        <f t="shared" si="11"/>
        <v>2.8843456131350592E-3</v>
      </c>
      <c r="H123" s="90">
        <f t="shared" si="12"/>
        <v>3.4178735209204111E-3</v>
      </c>
      <c r="I123" s="91">
        <f t="shared" si="13"/>
        <v>37402.333002999978</v>
      </c>
      <c r="J123" s="91">
        <f>C123*(1+'Control Panel'!$C$44)</f>
        <v>75011064.518317506</v>
      </c>
      <c r="K123" s="91">
        <f>D123*(1+'Control Panel'!$C$44)</f>
        <v>75011064.518317506</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246794.09468198998</v>
      </c>
      <c r="N123" s="92">
        <f t="shared" si="14"/>
        <v>38524.40522198996</v>
      </c>
      <c r="O123" s="92">
        <f>J123*(1+'Control Panel'!$C$44)</f>
        <v>80261839.034599736</v>
      </c>
      <c r="P123" s="92">
        <f>K123*(1+'Control Panel'!$C$44)</f>
        <v>80261839.034599736</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254197.91752244969</v>
      </c>
      <c r="S123" s="92">
        <f t="shared" si="15"/>
        <v>39680.137378649641</v>
      </c>
      <c r="T123" s="92">
        <f>O123*(1+'Control Panel'!$C$44)</f>
        <v>85880167.767021716</v>
      </c>
      <c r="U123" s="92">
        <f>P123*(1+'Control Panel'!$C$44)</f>
        <v>85880167.767021716</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261823.85591304323</v>
      </c>
      <c r="X123" s="92">
        <f t="shared" si="16"/>
        <v>40870.542364929162</v>
      </c>
      <c r="Y123" s="91">
        <f>T123*(1+'Control Panel'!$C$44)</f>
        <v>91891779.510713235</v>
      </c>
      <c r="Z123" s="91">
        <f>U123*(1+'Control Panel'!$C$44)</f>
        <v>91891779.510713235</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269678.57192823454</v>
      </c>
      <c r="AC123" s="93">
        <f t="shared" si="17"/>
        <v>42096.658973677026</v>
      </c>
      <c r="AD123" s="93">
        <f>Y123*(1+'Control Panel'!$C$44)</f>
        <v>98324204.076463163</v>
      </c>
      <c r="AE123" s="91">
        <f>Z123*(1+'Control Panel'!$C$44)</f>
        <v>98324204.076463163</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277768.92942388158</v>
      </c>
      <c r="AH123" s="91">
        <f t="shared" si="18"/>
        <v>43359.559080687352</v>
      </c>
      <c r="AI123" s="92">
        <f t="shared" si="21"/>
        <v>1105732.0664496659</v>
      </c>
      <c r="AJ123" s="92">
        <f t="shared" si="21"/>
        <v>1310263.3694695989</v>
      </c>
      <c r="AK123" s="92">
        <f t="shared" si="20"/>
        <v>204531.30301993294</v>
      </c>
    </row>
    <row r="124" spans="1:37" s="94" customFormat="1" ht="14" x14ac:dyDescent="0.3">
      <c r="A124" s="86" t="str">
        <f>'ESTIMATED Earned Revenue'!A125</f>
        <v>Menasha, WI</v>
      </c>
      <c r="B124" s="86"/>
      <c r="C124" s="87">
        <f>'ESTIMATED Earned Revenue'!$I125*1.07925</f>
        <v>71813932.426635012</v>
      </c>
      <c r="D124" s="87">
        <f>'ESTIMATED Earned Revenue'!$L125*1.07925</f>
        <v>71632514.818635002</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239605.91700299998</v>
      </c>
      <c r="G124" s="89">
        <f t="shared" si="11"/>
        <v>2.8156595408080575E-3</v>
      </c>
      <c r="H124" s="90">
        <f t="shared" si="12"/>
        <v>3.344932362205259E-3</v>
      </c>
      <c r="I124" s="91">
        <f t="shared" si="13"/>
        <v>37402.333002999978</v>
      </c>
      <c r="J124" s="91">
        <f>C124*(1+'Control Panel'!$C$44)</f>
        <v>76840907.696499467</v>
      </c>
      <c r="K124" s="91">
        <f>D124*(1+'Control Panel'!$C$44)</f>
        <v>76646790.855939463</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246794.09468198998</v>
      </c>
      <c r="N124" s="92">
        <f t="shared" si="14"/>
        <v>38524.40522198996</v>
      </c>
      <c r="O124" s="92">
        <f>J124*(1+'Control Panel'!$C$44)</f>
        <v>82219771.235254437</v>
      </c>
      <c r="P124" s="92">
        <f>K124*(1+'Control Panel'!$C$44)</f>
        <v>82012066.215855226</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254197.91752244969</v>
      </c>
      <c r="S124" s="92">
        <f t="shared" si="15"/>
        <v>39680.137378649641</v>
      </c>
      <c r="T124" s="92">
        <f>O124*(1+'Control Panel'!$C$44)</f>
        <v>87975155.221722245</v>
      </c>
      <c r="U124" s="92">
        <f>P124*(1+'Control Panel'!$C$44)</f>
        <v>87752910.850965098</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261823.85591304323</v>
      </c>
      <c r="X124" s="92">
        <f t="shared" si="16"/>
        <v>40870.542364929162</v>
      </c>
      <c r="Y124" s="91">
        <f>T124*(1+'Control Panel'!$C$44)</f>
        <v>94133416.087242812</v>
      </c>
      <c r="Z124" s="91">
        <f>U124*(1+'Control Panel'!$C$44)</f>
        <v>93895614.610532656</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269678.57192823454</v>
      </c>
      <c r="AC124" s="93">
        <f t="shared" si="17"/>
        <v>42096.658973677026</v>
      </c>
      <c r="AD124" s="93">
        <f>Y124*(1+'Control Panel'!$C$44)</f>
        <v>100722755.21334982</v>
      </c>
      <c r="AE124" s="91">
        <f>Z124*(1+'Control Panel'!$C$44)</f>
        <v>100468307.63326995</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277768.92942388158</v>
      </c>
      <c r="AH124" s="91">
        <f t="shared" si="18"/>
        <v>43359.559080687352</v>
      </c>
      <c r="AI124" s="92">
        <f t="shared" si="21"/>
        <v>1105732.0664496659</v>
      </c>
      <c r="AJ124" s="92">
        <f t="shared" si="21"/>
        <v>1310263.3694695989</v>
      </c>
      <c r="AK124" s="92">
        <f t="shared" si="20"/>
        <v>204531.30301993294</v>
      </c>
    </row>
    <row r="125" spans="1:37" s="94" customFormat="1" ht="14" x14ac:dyDescent="0.3">
      <c r="A125" s="86" t="str">
        <f>'ESTIMATED Earned Revenue'!A126</f>
        <v>Great Falls, MT</v>
      </c>
      <c r="B125" s="86"/>
      <c r="C125" s="87">
        <f>'ESTIMATED Earned Revenue'!$I126*1.07925</f>
        <v>72728489.092484996</v>
      </c>
      <c r="D125" s="87">
        <f>'ESTIMATED Earned Revenue'!$L126*1.07925</f>
        <v>72728489.092484996</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239605.91700299998</v>
      </c>
      <c r="G125" s="89">
        <f t="shared" si="11"/>
        <v>2.7802527802120065E-3</v>
      </c>
      <c r="H125" s="90">
        <f t="shared" si="12"/>
        <v>3.2945262577682003E-3</v>
      </c>
      <c r="I125" s="91">
        <f t="shared" si="13"/>
        <v>37402.333002999978</v>
      </c>
      <c r="J125" s="91">
        <f>C125*(1+'Control Panel'!$C$44)</f>
        <v>77819483.328958943</v>
      </c>
      <c r="K125" s="91">
        <f>D125*(1+'Control Panel'!$C$44)</f>
        <v>77819483.328958943</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246794.09468198998</v>
      </c>
      <c r="N125" s="92">
        <f t="shared" si="14"/>
        <v>38524.40522198996</v>
      </c>
      <c r="O125" s="92">
        <f>J125*(1+'Control Panel'!$C$44)</f>
        <v>83266847.161986068</v>
      </c>
      <c r="P125" s="92">
        <f>K125*(1+'Control Panel'!$C$44)</f>
        <v>83266847.161986068</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254197.91752244969</v>
      </c>
      <c r="S125" s="92">
        <f t="shared" si="15"/>
        <v>39680.137378649641</v>
      </c>
      <c r="T125" s="92">
        <f>O125*(1+'Control Panel'!$C$44)</f>
        <v>89095526.463325098</v>
      </c>
      <c r="U125" s="92">
        <f>P125*(1+'Control Panel'!$C$44)</f>
        <v>89095526.463325098</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261823.85591304323</v>
      </c>
      <c r="X125" s="92">
        <f t="shared" si="16"/>
        <v>40870.542364929162</v>
      </c>
      <c r="Y125" s="91">
        <f>T125*(1+'Control Panel'!$C$44)</f>
        <v>95332213.315757856</v>
      </c>
      <c r="Z125" s="91">
        <f>U125*(1+'Control Panel'!$C$44)</f>
        <v>95332213.315757856</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269678.57192823454</v>
      </c>
      <c r="AC125" s="93">
        <f t="shared" si="17"/>
        <v>42096.658973677026</v>
      </c>
      <c r="AD125" s="93">
        <f>Y125*(1+'Control Panel'!$C$44)</f>
        <v>102005468.24786091</v>
      </c>
      <c r="AE125" s="91">
        <f>Z125*(1+'Control Panel'!$C$44)</f>
        <v>102005468.24786091</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277768.92942388158</v>
      </c>
      <c r="AH125" s="91">
        <f t="shared" si="18"/>
        <v>43359.559080687352</v>
      </c>
      <c r="AI125" s="92">
        <f t="shared" si="21"/>
        <v>1105732.0664496659</v>
      </c>
      <c r="AJ125" s="92">
        <f t="shared" si="21"/>
        <v>1310263.3694695989</v>
      </c>
      <c r="AK125" s="92">
        <f t="shared" si="20"/>
        <v>204531.30301993294</v>
      </c>
    </row>
    <row r="126" spans="1:37" s="94" customFormat="1" ht="14" x14ac:dyDescent="0.3">
      <c r="A126" s="86" t="str">
        <f>'ESTIMATED Earned Revenue'!A127</f>
        <v>Charleston, SC</v>
      </c>
      <c r="B126" s="86"/>
      <c r="C126" s="87">
        <f>'ESTIMATED Earned Revenue'!$I127*1.07925</f>
        <v>77430538.705500007</v>
      </c>
      <c r="D126" s="87">
        <f>'ESTIMATED Earned Revenue'!$L127*1.07925</f>
        <v>77208415.025250003</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239605.91700299998</v>
      </c>
      <c r="G126" s="89">
        <f t="shared" si="11"/>
        <v>2.611419052230321E-3</v>
      </c>
      <c r="H126" s="90">
        <f t="shared" si="12"/>
        <v>3.1033653122478941E-3</v>
      </c>
      <c r="I126" s="91">
        <f t="shared" si="13"/>
        <v>37402.333002999978</v>
      </c>
      <c r="J126" s="91">
        <f>C126*(1+'Control Panel'!$C$44)</f>
        <v>82850676.414885014</v>
      </c>
      <c r="K126" s="91">
        <f>D126*(1+'Control Panel'!$C$44)</f>
        <v>82613004.077017501</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246794.09468198998</v>
      </c>
      <c r="N126" s="92">
        <f t="shared" si="14"/>
        <v>38524.40522198996</v>
      </c>
      <c r="O126" s="92">
        <f>J126*(1+'Control Panel'!$C$44)</f>
        <v>88650223.763926968</v>
      </c>
      <c r="P126" s="92">
        <f>K126*(1+'Control Panel'!$C$44)</f>
        <v>88395914.362408727</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254197.91752244969</v>
      </c>
      <c r="S126" s="92">
        <f t="shared" si="15"/>
        <v>39680.137378649641</v>
      </c>
      <c r="T126" s="92">
        <f>O126*(1+'Control Panel'!$C$44)</f>
        <v>94855739.427401856</v>
      </c>
      <c r="U126" s="92">
        <f>P126*(1+'Control Panel'!$C$44)</f>
        <v>94583628.367777348</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261823.85591304323</v>
      </c>
      <c r="X126" s="92">
        <f t="shared" si="16"/>
        <v>40870.542364929162</v>
      </c>
      <c r="Y126" s="91">
        <f>T126*(1+'Control Panel'!$C$44)</f>
        <v>101495641.18731999</v>
      </c>
      <c r="Z126" s="91">
        <f>U126*(1+'Control Panel'!$C$44)</f>
        <v>101204482.35352176</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269678.57192823454</v>
      </c>
      <c r="AC126" s="93">
        <f t="shared" si="17"/>
        <v>42096.658973677026</v>
      </c>
      <c r="AD126" s="93">
        <f>Y126*(1+'Control Panel'!$C$44)</f>
        <v>108600336.07043239</v>
      </c>
      <c r="AE126" s="91">
        <f>Z126*(1+'Control Panel'!$C$44)</f>
        <v>108288796.1182683</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277768.92942388158</v>
      </c>
      <c r="AH126" s="91">
        <f t="shared" si="18"/>
        <v>43359.559080687352</v>
      </c>
      <c r="AI126" s="92">
        <f t="shared" si="21"/>
        <v>1105732.0664496659</v>
      </c>
      <c r="AJ126" s="92">
        <f t="shared" si="21"/>
        <v>1310263.3694695989</v>
      </c>
      <c r="AK126" s="92">
        <f t="shared" si="20"/>
        <v>204531.30301993294</v>
      </c>
    </row>
    <row r="127" spans="1:37" s="94" customFormat="1" ht="14" x14ac:dyDescent="0.3">
      <c r="A127" s="86" t="str">
        <f>'ESTIMATED Earned Revenue'!A128</f>
        <v>Saint Petersburg, FL</v>
      </c>
      <c r="B127" s="86"/>
      <c r="C127" s="87">
        <f>'ESTIMATED Earned Revenue'!$I128*1.07925</f>
        <v>79177006.914329991</v>
      </c>
      <c r="D127" s="87">
        <f>'ESTIMATED Earned Revenue'!$L128*1.07925</f>
        <v>79177006.914329991</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239605.91700299998</v>
      </c>
      <c r="G127" s="89">
        <f t="shared" si="11"/>
        <v>2.5538169713687905E-3</v>
      </c>
      <c r="H127" s="90">
        <f t="shared" si="12"/>
        <v>3.0262057930815073E-3</v>
      </c>
      <c r="I127" s="91">
        <f t="shared" si="13"/>
        <v>37402.333002999978</v>
      </c>
      <c r="J127" s="91">
        <f>C127*(1+'Control Panel'!$C$44)</f>
        <v>84719397.398333102</v>
      </c>
      <c r="K127" s="91">
        <f>D127*(1+'Control Panel'!$C$44)</f>
        <v>84719397.398333102</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246794.09468198998</v>
      </c>
      <c r="N127" s="92">
        <f t="shared" si="14"/>
        <v>38524.40522198996</v>
      </c>
      <c r="O127" s="92">
        <f>J127*(1+'Control Panel'!$C$44)</f>
        <v>90649755.21621643</v>
      </c>
      <c r="P127" s="92">
        <f>K127*(1+'Control Panel'!$C$44)</f>
        <v>90649755.21621643</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254197.91752244969</v>
      </c>
      <c r="S127" s="92">
        <f t="shared" si="15"/>
        <v>39680.137378649641</v>
      </c>
      <c r="T127" s="92">
        <f>O127*(1+'Control Panel'!$C$44)</f>
        <v>96995238.081351593</v>
      </c>
      <c r="U127" s="92">
        <f>P127*(1+'Control Panel'!$C$44)</f>
        <v>96995238.081351593</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261823.85591304323</v>
      </c>
      <c r="X127" s="92">
        <f t="shared" si="16"/>
        <v>40870.542364929162</v>
      </c>
      <c r="Y127" s="91">
        <f>T127*(1+'Control Panel'!$C$44)</f>
        <v>103784904.74704622</v>
      </c>
      <c r="Z127" s="91">
        <f>U127*(1+'Control Panel'!$C$44)</f>
        <v>103784904.74704622</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269678.57192823454</v>
      </c>
      <c r="AC127" s="93">
        <f t="shared" si="17"/>
        <v>42096.658973677026</v>
      </c>
      <c r="AD127" s="93">
        <f>Y127*(1+'Control Panel'!$C$44)</f>
        <v>111049848.07933946</v>
      </c>
      <c r="AE127" s="91">
        <f>Z127*(1+'Control Panel'!$C$44)</f>
        <v>111049848.07933946</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277768.92942388158</v>
      </c>
      <c r="AH127" s="91">
        <f t="shared" si="18"/>
        <v>43359.559080687352</v>
      </c>
      <c r="AI127" s="92">
        <f t="shared" si="21"/>
        <v>1105732.0664496659</v>
      </c>
      <c r="AJ127" s="92">
        <f t="shared" si="21"/>
        <v>1310263.3694695989</v>
      </c>
      <c r="AK127" s="92">
        <f t="shared" si="20"/>
        <v>204531.30301993294</v>
      </c>
    </row>
    <row r="128" spans="1:37" s="94" customFormat="1" ht="14" x14ac:dyDescent="0.3">
      <c r="A128" s="86" t="str">
        <f>'ESTIMATED Earned Revenue'!A129</f>
        <v>Washington, DC</v>
      </c>
      <c r="B128" s="86"/>
      <c r="C128" s="87">
        <f>'ESTIMATED Earned Revenue'!$I129*1.07925</f>
        <v>79867432.39779751</v>
      </c>
      <c r="D128" s="87">
        <f>'ESTIMATED Earned Revenue'!$L129*1.07925</f>
        <v>79867432.39779751</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239605.91700299998</v>
      </c>
      <c r="G128" s="89">
        <f t="shared" si="11"/>
        <v>2.5317401339870309E-3</v>
      </c>
      <c r="H128" s="90">
        <f t="shared" si="12"/>
        <v>3.0000453227241541E-3</v>
      </c>
      <c r="I128" s="91">
        <f t="shared" si="13"/>
        <v>37402.333002999978</v>
      </c>
      <c r="J128" s="91">
        <f>C128*(1+'Control Panel'!$C$44)</f>
        <v>85458152.665643334</v>
      </c>
      <c r="K128" s="91">
        <f>D128*(1+'Control Panel'!$C$44)</f>
        <v>85458152.665643334</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246794.09468198998</v>
      </c>
      <c r="N128" s="92">
        <f t="shared" si="14"/>
        <v>38524.40522198996</v>
      </c>
      <c r="O128" s="92">
        <f>J128*(1+'Control Panel'!$C$44)</f>
        <v>91440223.352238372</v>
      </c>
      <c r="P128" s="92">
        <f>K128*(1+'Control Panel'!$C$44)</f>
        <v>91440223.352238372</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254197.91752244969</v>
      </c>
      <c r="S128" s="92">
        <f t="shared" si="15"/>
        <v>39680.137378649641</v>
      </c>
      <c r="T128" s="92">
        <f>O128*(1+'Control Panel'!$C$44)</f>
        <v>97841038.986895069</v>
      </c>
      <c r="U128" s="92">
        <f>P128*(1+'Control Panel'!$C$44)</f>
        <v>97841038.986895069</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261823.85591304323</v>
      </c>
      <c r="X128" s="92">
        <f t="shared" si="16"/>
        <v>40870.542364929162</v>
      </c>
      <c r="Y128" s="91">
        <f>T128*(1+'Control Panel'!$C$44)</f>
        <v>104689911.71597773</v>
      </c>
      <c r="Z128" s="91">
        <f>U128*(1+'Control Panel'!$C$44)</f>
        <v>104689911.71597773</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269678.57192823454</v>
      </c>
      <c r="AC128" s="93">
        <f t="shared" si="17"/>
        <v>42096.658973677026</v>
      </c>
      <c r="AD128" s="93">
        <f>Y128*(1+'Control Panel'!$C$44)</f>
        <v>112018205.53609617</v>
      </c>
      <c r="AE128" s="91">
        <f>Z128*(1+'Control Panel'!$C$44)</f>
        <v>112018205.53609617</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277768.92942388158</v>
      </c>
      <c r="AH128" s="91">
        <f t="shared" si="18"/>
        <v>43359.559080687352</v>
      </c>
      <c r="AI128" s="92">
        <f t="shared" si="21"/>
        <v>1105732.0664496659</v>
      </c>
      <c r="AJ128" s="92">
        <f t="shared" si="21"/>
        <v>1310263.3694695989</v>
      </c>
      <c r="AK128" s="92">
        <f t="shared" si="20"/>
        <v>204531.30301993294</v>
      </c>
    </row>
    <row r="129" spans="1:37" s="94" customFormat="1" ht="14" x14ac:dyDescent="0.3">
      <c r="A129" s="86" t="str">
        <f>'ESTIMATED Earned Revenue'!A130</f>
        <v>San Diego, CA</v>
      </c>
      <c r="B129" s="86"/>
      <c r="C129" s="87">
        <f>'ESTIMATED Earned Revenue'!$I130*1.07925</f>
        <v>82542803.041215003</v>
      </c>
      <c r="D129" s="87">
        <f>'ESTIMATED Earned Revenue'!$L130*1.07925</f>
        <v>82542803.041215003</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239605.91700299998</v>
      </c>
      <c r="G129" s="89">
        <f t="shared" si="11"/>
        <v>2.4496815779206866E-3</v>
      </c>
      <c r="H129" s="90">
        <f t="shared" si="12"/>
        <v>2.902808096828996E-3</v>
      </c>
      <c r="I129" s="91">
        <f t="shared" si="13"/>
        <v>37402.333002999978</v>
      </c>
      <c r="J129" s="91">
        <f>C129*(1+'Control Panel'!$C$44)</f>
        <v>88320799.254100055</v>
      </c>
      <c r="K129" s="91">
        <f>D129*(1+'Control Panel'!$C$44)</f>
        <v>88320799.254100055</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246794.09468198998</v>
      </c>
      <c r="N129" s="92">
        <f t="shared" si="14"/>
        <v>38524.40522198996</v>
      </c>
      <c r="O129" s="92">
        <f>J129*(1+'Control Panel'!$C$44)</f>
        <v>94503255.201887071</v>
      </c>
      <c r="P129" s="92">
        <f>K129*(1+'Control Panel'!$C$44)</f>
        <v>94503255.201887071</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254197.91752244969</v>
      </c>
      <c r="S129" s="92">
        <f t="shared" si="15"/>
        <v>39680.137378649641</v>
      </c>
      <c r="T129" s="92">
        <f>O129*(1+'Control Panel'!$C$44)</f>
        <v>101118483.06601918</v>
      </c>
      <c r="U129" s="92">
        <f>P129*(1+'Control Panel'!$C$44)</f>
        <v>101118483.06601918</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261823.85591304323</v>
      </c>
      <c r="X129" s="92">
        <f t="shared" si="16"/>
        <v>40870.542364929162</v>
      </c>
      <c r="Y129" s="91">
        <f>T129*(1+'Control Panel'!$C$44)</f>
        <v>108196776.88064052</v>
      </c>
      <c r="Z129" s="91">
        <f>U129*(1+'Control Panel'!$C$44)</f>
        <v>108196776.88064052</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269678.57192823454</v>
      </c>
      <c r="AC129" s="93">
        <f t="shared" si="17"/>
        <v>42096.658973677026</v>
      </c>
      <c r="AD129" s="93">
        <f>Y129*(1+'Control Panel'!$C$44)</f>
        <v>115770551.26228537</v>
      </c>
      <c r="AE129" s="91">
        <f>Z129*(1+'Control Panel'!$C$44)</f>
        <v>115770551.26228537</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277768.92942388158</v>
      </c>
      <c r="AH129" s="91">
        <f t="shared" si="18"/>
        <v>43359.559080687352</v>
      </c>
      <c r="AI129" s="92">
        <f t="shared" si="21"/>
        <v>1105732.0664496659</v>
      </c>
      <c r="AJ129" s="92">
        <f t="shared" si="21"/>
        <v>1310263.3694695989</v>
      </c>
      <c r="AK129" s="92">
        <f t="shared" si="20"/>
        <v>204531.30301993294</v>
      </c>
    </row>
    <row r="130" spans="1:37" s="94" customFormat="1" ht="14" x14ac:dyDescent="0.3">
      <c r="A130" s="86" t="str">
        <f>'ESTIMATED Earned Revenue'!A131</f>
        <v>Harrisburg, PA</v>
      </c>
      <c r="B130" s="86"/>
      <c r="C130" s="87">
        <f>'ESTIMATED Earned Revenue'!$I131*1.07925</f>
        <v>83607767.850779995</v>
      </c>
      <c r="D130" s="87">
        <f>'ESTIMATED Earned Revenue'!$L131*1.07925</f>
        <v>83607767.850779995</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239605.91700299998</v>
      </c>
      <c r="G130" s="89">
        <f t="shared" si="11"/>
        <v>2.4184784404349289E-3</v>
      </c>
      <c r="H130" s="90">
        <f t="shared" si="12"/>
        <v>2.8658332014154428E-3</v>
      </c>
      <c r="I130" s="91">
        <f t="shared" si="13"/>
        <v>37402.333002999978</v>
      </c>
      <c r="J130" s="91">
        <f>C130*(1+'Control Panel'!$C$44)</f>
        <v>89460311.6003346</v>
      </c>
      <c r="K130" s="91">
        <f>D130*(1+'Control Panel'!$C$44)</f>
        <v>89460311.6003346</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246794.09468198998</v>
      </c>
      <c r="N130" s="92">
        <f t="shared" si="14"/>
        <v>38524.40522198996</v>
      </c>
      <c r="O130" s="92">
        <f>J130*(1+'Control Panel'!$C$44)</f>
        <v>95722533.412358031</v>
      </c>
      <c r="P130" s="92">
        <f>K130*(1+'Control Panel'!$C$44)</f>
        <v>95722533.412358031</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254197.91752244969</v>
      </c>
      <c r="S130" s="92">
        <f t="shared" si="15"/>
        <v>39680.137378649641</v>
      </c>
      <c r="T130" s="92">
        <f>O130*(1+'Control Panel'!$C$44)</f>
        <v>102423110.7512231</v>
      </c>
      <c r="U130" s="92">
        <f>P130*(1+'Control Panel'!$C$44)</f>
        <v>102423110.7512231</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261823.85591304323</v>
      </c>
      <c r="X130" s="92">
        <f t="shared" si="16"/>
        <v>40870.542364929162</v>
      </c>
      <c r="Y130" s="91">
        <f>T130*(1+'Control Panel'!$C$44)</f>
        <v>109592728.50380872</v>
      </c>
      <c r="Z130" s="91">
        <f>U130*(1+'Control Panel'!$C$44)</f>
        <v>109592728.50380872</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269678.57192823454</v>
      </c>
      <c r="AC130" s="93">
        <f t="shared" si="17"/>
        <v>42096.658973677026</v>
      </c>
      <c r="AD130" s="93">
        <f>Y130*(1+'Control Panel'!$C$44)</f>
        <v>117264219.49907534</v>
      </c>
      <c r="AE130" s="91">
        <f>Z130*(1+'Control Panel'!$C$44)</f>
        <v>117264219.49907534</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277768.92942388158</v>
      </c>
      <c r="AH130" s="91">
        <f t="shared" si="18"/>
        <v>43359.559080687352</v>
      </c>
      <c r="AI130" s="92">
        <f t="shared" si="21"/>
        <v>1105732.0664496659</v>
      </c>
      <c r="AJ130" s="92">
        <f t="shared" si="21"/>
        <v>1310263.3694695989</v>
      </c>
      <c r="AK130" s="92">
        <f t="shared" si="20"/>
        <v>204531.30301993294</v>
      </c>
    </row>
    <row r="131" spans="1:37" s="94" customFormat="1" ht="14" x14ac:dyDescent="0.3">
      <c r="A131" s="86" t="str">
        <f>'ESTIMATED Earned Revenue'!A132</f>
        <v>Montreal, QC</v>
      </c>
      <c r="B131" s="86"/>
      <c r="C131" s="87">
        <f>'ESTIMATED Earned Revenue'!$I132*1.07925</f>
        <v>84188843.217000008</v>
      </c>
      <c r="D131" s="87">
        <f>'ESTIMATED Earned Revenue'!$L132*1.07925</f>
        <v>84188843.217000008</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239605.91700299998</v>
      </c>
      <c r="G131" s="89">
        <f t="shared" ref="G131:G157" si="22">E131/$C131</f>
        <v>2.4017859881838789E-3</v>
      </c>
      <c r="H131" s="90">
        <f t="shared" ref="H131:H157" si="23">F131/$D131</f>
        <v>2.8460530855069057E-3</v>
      </c>
      <c r="I131" s="91">
        <f t="shared" ref="I131:I157" si="24">F131-E131</f>
        <v>37402.333002999978</v>
      </c>
      <c r="J131" s="91">
        <f>C131*(1+'Control Panel'!$C$44)</f>
        <v>90082062.242190018</v>
      </c>
      <c r="K131" s="91">
        <f>D131*(1+'Control Panel'!$C$44)</f>
        <v>90082062.242190018</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246794.09468198998</v>
      </c>
      <c r="N131" s="92">
        <f t="shared" ref="N131:N157" si="25">M131-L131</f>
        <v>38524.40522198996</v>
      </c>
      <c r="O131" s="92">
        <f>J131*(1+'Control Panel'!$C$44)</f>
        <v>96387806.599143326</v>
      </c>
      <c r="P131" s="92">
        <f>K131*(1+'Control Panel'!$C$44)</f>
        <v>96387806.599143326</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254197.91752244969</v>
      </c>
      <c r="S131" s="92">
        <f t="shared" ref="S131:S157" si="26">R131-Q131</f>
        <v>39680.137378649641</v>
      </c>
      <c r="T131" s="92">
        <f>O131*(1+'Control Panel'!$C$44)</f>
        <v>103134953.06108336</v>
      </c>
      <c r="U131" s="92">
        <f>P131*(1+'Control Panel'!$C$44)</f>
        <v>103134953.06108336</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261823.85591304323</v>
      </c>
      <c r="X131" s="92">
        <f t="shared" ref="X131:X157" si="27">W131-V131</f>
        <v>40870.542364929162</v>
      </c>
      <c r="Y131" s="91">
        <f>T131*(1+'Control Panel'!$C$44)</f>
        <v>110354399.7753592</v>
      </c>
      <c r="Z131" s="91">
        <f>U131*(1+'Control Panel'!$C$44)</f>
        <v>110354399.7753592</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269678.57192823454</v>
      </c>
      <c r="AC131" s="93">
        <f t="shared" ref="AC131:AC157" si="28">AB131-AA131</f>
        <v>42096.658973677026</v>
      </c>
      <c r="AD131" s="93">
        <f>Y131*(1+'Control Panel'!$C$44)</f>
        <v>118079207.75963435</v>
      </c>
      <c r="AE131" s="91">
        <f>Z131*(1+'Control Panel'!$C$44)</f>
        <v>118079207.75963435</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277768.92942388158</v>
      </c>
      <c r="AH131" s="91">
        <f t="shared" ref="AH131:AH157" si="29">AG131-AF131</f>
        <v>43359.559080687352</v>
      </c>
      <c r="AI131" s="92">
        <f t="shared" ref="AI131:AJ157" si="30">L131+Q131+V131+AA131+AF131</f>
        <v>1105732.0664496659</v>
      </c>
      <c r="AJ131" s="92">
        <f t="shared" si="30"/>
        <v>1310263.3694695989</v>
      </c>
      <c r="AK131" s="92">
        <f t="shared" ref="AK131:AK157" si="31">AJ131-AI131</f>
        <v>204531.30301993294</v>
      </c>
    </row>
    <row r="132" spans="1:37" s="94" customFormat="1" ht="14" x14ac:dyDescent="0.3">
      <c r="A132" s="86" t="str">
        <f>'ESTIMATED Earned Revenue'!A133</f>
        <v>San Francisco, CA</v>
      </c>
      <c r="B132" s="86"/>
      <c r="C132" s="87">
        <f>'ESTIMATED Earned Revenue'!$I133*1.07925</f>
        <v>84817827.89374502</v>
      </c>
      <c r="D132" s="87">
        <f>'ESTIMATED Earned Revenue'!$L133*1.07925</f>
        <v>84817827.89374502</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239605.91700299998</v>
      </c>
      <c r="G132" s="89">
        <f t="shared" si="22"/>
        <v>2.3839750323871676E-3</v>
      </c>
      <c r="H132" s="90">
        <f t="shared" si="23"/>
        <v>2.82494757238024E-3</v>
      </c>
      <c r="I132" s="91">
        <f t="shared" si="24"/>
        <v>37402.333002999978</v>
      </c>
      <c r="J132" s="91">
        <f>C132*(1+'Control Panel'!$C$44)</f>
        <v>90755075.846307173</v>
      </c>
      <c r="K132" s="91">
        <f>D132*(1+'Control Panel'!$C$44)</f>
        <v>90755075.846307173</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246794.09468198998</v>
      </c>
      <c r="N132" s="92">
        <f t="shared" si="25"/>
        <v>38524.40522198996</v>
      </c>
      <c r="O132" s="92">
        <f>J132*(1+'Control Panel'!$C$44)</f>
        <v>97107931.155548677</v>
      </c>
      <c r="P132" s="92">
        <f>K132*(1+'Control Panel'!$C$44)</f>
        <v>97107931.155548677</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254197.91752244969</v>
      </c>
      <c r="S132" s="92">
        <f t="shared" si="26"/>
        <v>39680.137378649641</v>
      </c>
      <c r="T132" s="92">
        <f>O132*(1+'Control Panel'!$C$44)</f>
        <v>103905486.33643709</v>
      </c>
      <c r="U132" s="92">
        <f>P132*(1+'Control Panel'!$C$44)</f>
        <v>103905486.33643709</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261823.85591304323</v>
      </c>
      <c r="X132" s="92">
        <f t="shared" si="27"/>
        <v>40870.542364929162</v>
      </c>
      <c r="Y132" s="91">
        <f>T132*(1+'Control Panel'!$C$44)</f>
        <v>111178870.37998769</v>
      </c>
      <c r="Z132" s="91">
        <f>U132*(1+'Control Panel'!$C$44)</f>
        <v>111178870.37998769</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269678.57192823454</v>
      </c>
      <c r="AC132" s="93">
        <f t="shared" si="28"/>
        <v>42096.658973677026</v>
      </c>
      <c r="AD132" s="93">
        <f>Y132*(1+'Control Panel'!$C$44)</f>
        <v>118961391.30658683</v>
      </c>
      <c r="AE132" s="91">
        <f>Z132*(1+'Control Panel'!$C$44)</f>
        <v>118961391.30658683</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277768.92942388158</v>
      </c>
      <c r="AH132" s="91">
        <f t="shared" si="29"/>
        <v>43359.559080687352</v>
      </c>
      <c r="AI132" s="92">
        <f t="shared" si="30"/>
        <v>1105732.0664496659</v>
      </c>
      <c r="AJ132" s="92">
        <f t="shared" si="30"/>
        <v>1310263.3694695989</v>
      </c>
      <c r="AK132" s="92">
        <f t="shared" si="31"/>
        <v>204531.30301993294</v>
      </c>
    </row>
    <row r="133" spans="1:37" s="94" customFormat="1" ht="14" x14ac:dyDescent="0.3">
      <c r="A133" s="86" t="str">
        <f>'ESTIMATED Earned Revenue'!A134</f>
        <v>Richmond, VA</v>
      </c>
      <c r="B133" s="86"/>
      <c r="C133" s="87">
        <f>'ESTIMATED Earned Revenue'!$I134*1.07925</f>
        <v>88207498.584749997</v>
      </c>
      <c r="D133" s="87">
        <f>'ESTIMATED Earned Revenue'!$L134*1.07925</f>
        <v>88207498.584749997</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239605.91700299998</v>
      </c>
      <c r="G133" s="89">
        <f t="shared" si="22"/>
        <v>2.2923627497011749E-3</v>
      </c>
      <c r="H133" s="90">
        <f t="shared" si="23"/>
        <v>2.7163894322746948E-3</v>
      </c>
      <c r="I133" s="91">
        <f t="shared" si="24"/>
        <v>37402.333002999978</v>
      </c>
      <c r="J133" s="91">
        <f>C133*(1+'Control Panel'!$C$44)</f>
        <v>94382023.485682502</v>
      </c>
      <c r="K133" s="91">
        <f>D133*(1+'Control Panel'!$C$44)</f>
        <v>94382023.485682502</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246794.09468198998</v>
      </c>
      <c r="N133" s="92">
        <f t="shared" si="25"/>
        <v>38524.40522198996</v>
      </c>
      <c r="O133" s="92">
        <f>J133*(1+'Control Panel'!$C$44)</f>
        <v>100988765.12968029</v>
      </c>
      <c r="P133" s="92">
        <f>K133*(1+'Control Panel'!$C$44)</f>
        <v>100988765.12968029</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254197.91752244969</v>
      </c>
      <c r="S133" s="92">
        <f t="shared" si="26"/>
        <v>39680.137378649641</v>
      </c>
      <c r="T133" s="92">
        <f>O133*(1+'Control Panel'!$C$44)</f>
        <v>108057978.68875791</v>
      </c>
      <c r="U133" s="92">
        <f>P133*(1+'Control Panel'!$C$44)</f>
        <v>108057978.68875791</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261823.85591304323</v>
      </c>
      <c r="X133" s="92">
        <f t="shared" si="27"/>
        <v>40870.542364929162</v>
      </c>
      <c r="Y133" s="91">
        <f>T133*(1+'Control Panel'!$C$44)</f>
        <v>115622037.19697097</v>
      </c>
      <c r="Z133" s="91">
        <f>U133*(1+'Control Panel'!$C$44)</f>
        <v>115622037.19697097</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269678.57192823454</v>
      </c>
      <c r="AC133" s="93">
        <f t="shared" si="28"/>
        <v>42096.658973677026</v>
      </c>
      <c r="AD133" s="93">
        <f>Y133*(1+'Control Panel'!$C$44)</f>
        <v>123715579.80075894</v>
      </c>
      <c r="AE133" s="91">
        <f>Z133*(1+'Control Panel'!$C$44)</f>
        <v>123715579.80075894</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277768.92942388158</v>
      </c>
      <c r="AH133" s="91">
        <f t="shared" si="29"/>
        <v>43359.559080687352</v>
      </c>
      <c r="AI133" s="92">
        <f t="shared" si="30"/>
        <v>1105732.0664496659</v>
      </c>
      <c r="AJ133" s="92">
        <f t="shared" si="30"/>
        <v>1310263.3694695989</v>
      </c>
      <c r="AK133" s="92">
        <f t="shared" si="31"/>
        <v>204531.30301993294</v>
      </c>
    </row>
    <row r="134" spans="1:37" s="94" customFormat="1" ht="14" x14ac:dyDescent="0.3">
      <c r="A134" s="86" t="str">
        <f>'ESTIMATED Earned Revenue'!A135</f>
        <v>Gorham, ME</v>
      </c>
      <c r="B134" s="86"/>
      <c r="C134" s="87">
        <f>'ESTIMATED Earned Revenue'!$I135*1.07925</f>
        <v>89401903.480499998</v>
      </c>
      <c r="D134" s="87">
        <f>'ESTIMATED Earned Revenue'!$L135*1.07925</f>
        <v>89401903.480499998</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239605.91700299998</v>
      </c>
      <c r="G134" s="89">
        <f t="shared" si="22"/>
        <v>2.2617368996411119E-3</v>
      </c>
      <c r="H134" s="90">
        <f t="shared" si="23"/>
        <v>2.680098607243434E-3</v>
      </c>
      <c r="I134" s="91">
        <f t="shared" si="24"/>
        <v>37402.333002999978</v>
      </c>
      <c r="J134" s="91">
        <f>C134*(1+'Control Panel'!$C$44)</f>
        <v>95660036.724134997</v>
      </c>
      <c r="K134" s="91">
        <f>D134*(1+'Control Panel'!$C$44)</f>
        <v>95660036.724134997</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246794.09468198998</v>
      </c>
      <c r="N134" s="92">
        <f t="shared" si="25"/>
        <v>38524.40522198996</v>
      </c>
      <c r="O134" s="92">
        <f>J134*(1+'Control Panel'!$C$44)</f>
        <v>102356239.29482445</v>
      </c>
      <c r="P134" s="92">
        <f>K134*(1+'Control Panel'!$C$44)</f>
        <v>102356239.29482445</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254197.91752244969</v>
      </c>
      <c r="S134" s="92">
        <f t="shared" si="26"/>
        <v>39680.137378649641</v>
      </c>
      <c r="T134" s="92">
        <f>O134*(1+'Control Panel'!$C$44)</f>
        <v>109521176.04546218</v>
      </c>
      <c r="U134" s="92">
        <f>P134*(1+'Control Panel'!$C$44)</f>
        <v>109521176.04546218</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261823.85591304323</v>
      </c>
      <c r="X134" s="92">
        <f t="shared" si="27"/>
        <v>40870.542364929162</v>
      </c>
      <c r="Y134" s="91">
        <f>T134*(1+'Control Panel'!$C$44)</f>
        <v>117187658.36864454</v>
      </c>
      <c r="Z134" s="91">
        <f>U134*(1+'Control Panel'!$C$44)</f>
        <v>117187658.36864454</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269678.57192823454</v>
      </c>
      <c r="AC134" s="93">
        <f t="shared" si="28"/>
        <v>42096.658973677026</v>
      </c>
      <c r="AD134" s="93">
        <f>Y134*(1+'Control Panel'!$C$44)</f>
        <v>125390794.45444965</v>
      </c>
      <c r="AE134" s="91">
        <f>Z134*(1+'Control Panel'!$C$44)</f>
        <v>125390794.45444965</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277768.92942388158</v>
      </c>
      <c r="AH134" s="91">
        <f t="shared" si="29"/>
        <v>43359.559080687352</v>
      </c>
      <c r="AI134" s="92">
        <f t="shared" si="30"/>
        <v>1105732.0664496659</v>
      </c>
      <c r="AJ134" s="92">
        <f t="shared" si="30"/>
        <v>1310263.3694695989</v>
      </c>
      <c r="AK134" s="92">
        <f t="shared" si="31"/>
        <v>204531.30301993294</v>
      </c>
    </row>
    <row r="135" spans="1:37" s="94" customFormat="1" ht="14" x14ac:dyDescent="0.3">
      <c r="A135" s="86" t="str">
        <f>'ESTIMATED Earned Revenue'!A136</f>
        <v>Charlotte, NC</v>
      </c>
      <c r="B135" s="86"/>
      <c r="C135" s="87">
        <f>'ESTIMATED Earned Revenue'!$I136*1.07925</f>
        <v>90050275.869000003</v>
      </c>
      <c r="D135" s="87">
        <f>'ESTIMATED Earned Revenue'!$L136*1.07925</f>
        <v>89974404.593999997</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239605.91700299998</v>
      </c>
      <c r="G135" s="89">
        <f t="shared" si="22"/>
        <v>2.2454521326970085E-3</v>
      </c>
      <c r="H135" s="90">
        <f t="shared" si="23"/>
        <v>2.6630453192126847E-3</v>
      </c>
      <c r="I135" s="91">
        <f t="shared" si="24"/>
        <v>37402.333002999978</v>
      </c>
      <c r="J135" s="91">
        <f>C135*(1+'Control Panel'!$C$44)</f>
        <v>96353795.179830015</v>
      </c>
      <c r="K135" s="91">
        <f>D135*(1+'Control Panel'!$C$44)</f>
        <v>96272612.915580004</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246794.09468198998</v>
      </c>
      <c r="N135" s="92">
        <f t="shared" si="25"/>
        <v>38524.40522198996</v>
      </c>
      <c r="O135" s="92">
        <f>J135*(1+'Control Panel'!$C$44)</f>
        <v>103098560.84241812</v>
      </c>
      <c r="P135" s="92">
        <f>K135*(1+'Control Panel'!$C$44)</f>
        <v>103011695.81967062</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254197.91752244969</v>
      </c>
      <c r="S135" s="92">
        <f t="shared" si="26"/>
        <v>39680.137378649641</v>
      </c>
      <c r="T135" s="92">
        <f>O135*(1+'Control Panel'!$C$44)</f>
        <v>110315460.1013874</v>
      </c>
      <c r="U135" s="92">
        <f>P135*(1+'Control Panel'!$C$44)</f>
        <v>110222514.52704757</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261823.85591304323</v>
      </c>
      <c r="X135" s="92">
        <f t="shared" si="27"/>
        <v>40870.542364929162</v>
      </c>
      <c r="Y135" s="91">
        <f>T135*(1+'Control Panel'!$C$44)</f>
        <v>118037542.30848452</v>
      </c>
      <c r="Z135" s="91">
        <f>U135*(1+'Control Panel'!$C$44)</f>
        <v>117938090.54394092</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269678.57192823454</v>
      </c>
      <c r="AC135" s="93">
        <f t="shared" si="28"/>
        <v>42096.658973677026</v>
      </c>
      <c r="AD135" s="93">
        <f>Y135*(1+'Control Panel'!$C$44)</f>
        <v>126300170.27007845</v>
      </c>
      <c r="AE135" s="91">
        <f>Z135*(1+'Control Panel'!$C$44)</f>
        <v>126193756.88201679</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277768.92942388158</v>
      </c>
      <c r="AH135" s="91">
        <f t="shared" si="29"/>
        <v>43359.559080687352</v>
      </c>
      <c r="AI135" s="92">
        <f t="shared" si="30"/>
        <v>1105732.0664496659</v>
      </c>
      <c r="AJ135" s="92">
        <f t="shared" si="30"/>
        <v>1310263.3694695989</v>
      </c>
      <c r="AK135" s="92">
        <f t="shared" si="31"/>
        <v>204531.30301993294</v>
      </c>
    </row>
    <row r="136" spans="1:37" s="94" customFormat="1" ht="14" x14ac:dyDescent="0.3">
      <c r="A136" s="86" t="str">
        <f>'ESTIMATED Earned Revenue'!A137</f>
        <v>Winston-Salem, NC</v>
      </c>
      <c r="B136" s="86"/>
      <c r="C136" s="87">
        <f>'ESTIMATED Earned Revenue'!$I137*1.07925</f>
        <v>90934589.435197487</v>
      </c>
      <c r="D136" s="87">
        <f>'ESTIMATED Earned Revenue'!$L137*1.07925</f>
        <v>89366614.023697495</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239605.91700299998</v>
      </c>
      <c r="G136" s="89">
        <f t="shared" si="22"/>
        <v>2.2236157358371963E-3</v>
      </c>
      <c r="H136" s="90">
        <f t="shared" si="23"/>
        <v>2.6811569356254596E-3</v>
      </c>
      <c r="I136" s="91">
        <f t="shared" si="24"/>
        <v>37402.333002999978</v>
      </c>
      <c r="J136" s="91">
        <f>C136*(1+'Control Panel'!$C$44)</f>
        <v>97300010.695661321</v>
      </c>
      <c r="K136" s="91">
        <f>D136*(1+'Control Panel'!$C$44)</f>
        <v>95622277.005356327</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246794.09468198998</v>
      </c>
      <c r="N136" s="92">
        <f t="shared" si="25"/>
        <v>38524.40522198996</v>
      </c>
      <c r="O136" s="92">
        <f>J136*(1+'Control Panel'!$C$44)</f>
        <v>104111011.44435762</v>
      </c>
      <c r="P136" s="92">
        <f>K136*(1+'Control Panel'!$C$44)</f>
        <v>102315836.39573127</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254197.91752244969</v>
      </c>
      <c r="S136" s="92">
        <f t="shared" si="26"/>
        <v>39680.137378649641</v>
      </c>
      <c r="T136" s="92">
        <f>O136*(1+'Control Panel'!$C$44)</f>
        <v>111398782.24546266</v>
      </c>
      <c r="U136" s="92">
        <f>P136*(1+'Control Panel'!$C$44)</f>
        <v>109477944.94343247</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261823.85591304323</v>
      </c>
      <c r="X136" s="92">
        <f t="shared" si="27"/>
        <v>40870.542364929162</v>
      </c>
      <c r="Y136" s="91">
        <f>T136*(1+'Control Panel'!$C$44)</f>
        <v>119196697.00264505</v>
      </c>
      <c r="Z136" s="91">
        <f>U136*(1+'Control Panel'!$C$44)</f>
        <v>117141401.08947274</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269678.57192823454</v>
      </c>
      <c r="AC136" s="93">
        <f t="shared" si="28"/>
        <v>42096.658973677026</v>
      </c>
      <c r="AD136" s="93">
        <f>Y136*(1+'Control Panel'!$C$44)</f>
        <v>127540465.7928302</v>
      </c>
      <c r="AE136" s="91">
        <f>Z136*(1+'Control Panel'!$C$44)</f>
        <v>125341299.16573584</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277768.92942388158</v>
      </c>
      <c r="AH136" s="91">
        <f t="shared" si="29"/>
        <v>43359.559080687352</v>
      </c>
      <c r="AI136" s="92">
        <f t="shared" si="30"/>
        <v>1105732.0664496659</v>
      </c>
      <c r="AJ136" s="92">
        <f t="shared" si="30"/>
        <v>1310263.3694695989</v>
      </c>
      <c r="AK136" s="92">
        <f t="shared" si="31"/>
        <v>204531.30301993294</v>
      </c>
    </row>
    <row r="137" spans="1:37" s="94" customFormat="1" ht="14" x14ac:dyDescent="0.3">
      <c r="A137" s="86" t="str">
        <f>'ESTIMATED Earned Revenue'!A138</f>
        <v>Nashville, TN</v>
      </c>
      <c r="B137" s="86"/>
      <c r="C137" s="87">
        <f>'ESTIMATED Earned Revenue'!$I138*1.07925</f>
        <v>91157693.214750007</v>
      </c>
      <c r="D137" s="87">
        <f>'ESTIMATED Earned Revenue'!$L138*1.07925</f>
        <v>91157693.214750007</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239605.91700299998</v>
      </c>
      <c r="G137" s="89">
        <f t="shared" si="22"/>
        <v>2.2181735503513369E-3</v>
      </c>
      <c r="H137" s="90">
        <f t="shared" si="23"/>
        <v>2.6284771866542794E-3</v>
      </c>
      <c r="I137" s="91">
        <f t="shared" si="24"/>
        <v>37402.333002999978</v>
      </c>
      <c r="J137" s="91">
        <f>C137*(1+'Control Panel'!$C$44)</f>
        <v>97538731.739782512</v>
      </c>
      <c r="K137" s="91">
        <f>D137*(1+'Control Panel'!$C$44)</f>
        <v>97538731.739782512</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246794.09468198998</v>
      </c>
      <c r="N137" s="92">
        <f t="shared" si="25"/>
        <v>38524.40522198996</v>
      </c>
      <c r="O137" s="92">
        <f>J137*(1+'Control Panel'!$C$44)</f>
        <v>104366442.9615673</v>
      </c>
      <c r="P137" s="92">
        <f>K137*(1+'Control Panel'!$C$44)</f>
        <v>104366442.9615673</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254197.91752244969</v>
      </c>
      <c r="S137" s="92">
        <f t="shared" si="26"/>
        <v>39680.137378649641</v>
      </c>
      <c r="T137" s="92">
        <f>O137*(1+'Control Panel'!$C$44)</f>
        <v>111672093.96887702</v>
      </c>
      <c r="U137" s="92">
        <f>P137*(1+'Control Panel'!$C$44)</f>
        <v>111672093.96887702</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261823.85591304323</v>
      </c>
      <c r="X137" s="92">
        <f t="shared" si="27"/>
        <v>40870.542364929162</v>
      </c>
      <c r="Y137" s="91">
        <f>T137*(1+'Control Panel'!$C$44)</f>
        <v>119489140.54669842</v>
      </c>
      <c r="Z137" s="91">
        <f>U137*(1+'Control Panel'!$C$44)</f>
        <v>119489140.54669842</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269678.57192823454</v>
      </c>
      <c r="AC137" s="93">
        <f t="shared" si="28"/>
        <v>42096.658973677026</v>
      </c>
      <c r="AD137" s="93">
        <f>Y137*(1+'Control Panel'!$C$44)</f>
        <v>127853380.38496731</v>
      </c>
      <c r="AE137" s="91">
        <f>Z137*(1+'Control Panel'!$C$44)</f>
        <v>127853380.38496731</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277768.92942388158</v>
      </c>
      <c r="AH137" s="91">
        <f t="shared" si="29"/>
        <v>43359.559080687352</v>
      </c>
      <c r="AI137" s="92">
        <f t="shared" si="30"/>
        <v>1105732.0664496659</v>
      </c>
      <c r="AJ137" s="92">
        <f t="shared" si="30"/>
        <v>1310263.3694695989</v>
      </c>
      <c r="AK137" s="92">
        <f t="shared" si="31"/>
        <v>204531.30301993294</v>
      </c>
    </row>
    <row r="138" spans="1:37" s="94" customFormat="1" ht="14" x14ac:dyDescent="0.3">
      <c r="A138" s="86" t="str">
        <f>'ESTIMATED Earned Revenue'!A139</f>
        <v>Tacoma, WA</v>
      </c>
      <c r="B138" s="86"/>
      <c r="C138" s="87">
        <f>'ESTIMATED Earned Revenue'!$I139*1.07925</f>
        <v>102374097.51139499</v>
      </c>
      <c r="D138" s="87">
        <f>'ESTIMATED Earned Revenue'!$L139*1.07925</f>
        <v>102374097.51139499</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239605.91700299998</v>
      </c>
      <c r="G138" s="89">
        <f t="shared" si="22"/>
        <v>1.9751439955550598E-3</v>
      </c>
      <c r="H138" s="90">
        <f t="shared" si="23"/>
        <v>2.3404935704202916E-3</v>
      </c>
      <c r="I138" s="91">
        <f t="shared" si="24"/>
        <v>37402.333002999978</v>
      </c>
      <c r="J138" s="91">
        <f>C138*(1+'Control Panel'!$C$44)</f>
        <v>109540284.33719265</v>
      </c>
      <c r="K138" s="91">
        <f>D138*(1+'Control Panel'!$C$44)</f>
        <v>109540284.33719265</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246794.09468198998</v>
      </c>
      <c r="N138" s="92">
        <f t="shared" si="25"/>
        <v>38524.40522198996</v>
      </c>
      <c r="O138" s="92">
        <f>J138*(1+'Control Panel'!$C$44)</f>
        <v>117208104.24079615</v>
      </c>
      <c r="P138" s="92">
        <f>K138*(1+'Control Panel'!$C$44)</f>
        <v>117208104.24079615</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254197.91752244969</v>
      </c>
      <c r="S138" s="92">
        <f t="shared" si="26"/>
        <v>39680.137378649641</v>
      </c>
      <c r="T138" s="92">
        <f>O138*(1+'Control Panel'!$C$44)</f>
        <v>125412671.53765188</v>
      </c>
      <c r="U138" s="92">
        <f>P138*(1+'Control Panel'!$C$44)</f>
        <v>125412671.53765188</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261823.85591304323</v>
      </c>
      <c r="X138" s="92">
        <f t="shared" si="27"/>
        <v>40870.542364929162</v>
      </c>
      <c r="Y138" s="91">
        <f>T138*(1+'Control Panel'!$C$44)</f>
        <v>134191558.54528752</v>
      </c>
      <c r="Z138" s="91">
        <f>U138*(1+'Control Panel'!$C$44)</f>
        <v>134191558.54528752</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269678.57192823454</v>
      </c>
      <c r="AC138" s="93">
        <f t="shared" si="28"/>
        <v>42096.658973677026</v>
      </c>
      <c r="AD138" s="93">
        <f>Y138*(1+'Control Panel'!$C$44)</f>
        <v>143584967.64345765</v>
      </c>
      <c r="AE138" s="91">
        <f>Z138*(1+'Control Panel'!$C$44)</f>
        <v>143584967.64345765</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277768.92942388158</v>
      </c>
      <c r="AH138" s="91">
        <f t="shared" si="29"/>
        <v>43359.559080687352</v>
      </c>
      <c r="AI138" s="92">
        <f t="shared" si="30"/>
        <v>1105732.0664496659</v>
      </c>
      <c r="AJ138" s="92">
        <f t="shared" si="30"/>
        <v>1310263.3694695989</v>
      </c>
      <c r="AK138" s="92">
        <f t="shared" si="31"/>
        <v>204531.30301993294</v>
      </c>
    </row>
    <row r="139" spans="1:37" s="94" customFormat="1" ht="14" x14ac:dyDescent="0.3">
      <c r="A139" s="86" t="str">
        <f>'ESTIMATED Earned Revenue'!A140</f>
        <v>New York, NY</v>
      </c>
      <c r="B139" s="86"/>
      <c r="C139" s="87">
        <f>'ESTIMATED Earned Revenue'!$I140*1.07925</f>
        <v>107387643.1841775</v>
      </c>
      <c r="D139" s="87">
        <f>'ESTIMATED Earned Revenue'!$L140*1.07925</f>
        <v>107387643.1841775</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239605.91700299998</v>
      </c>
      <c r="G139" s="89">
        <f t="shared" si="22"/>
        <v>1.8829315739168086E-3</v>
      </c>
      <c r="H139" s="90">
        <f t="shared" si="23"/>
        <v>2.2312242814758365E-3</v>
      </c>
      <c r="I139" s="91">
        <f t="shared" si="24"/>
        <v>37402.333002999978</v>
      </c>
      <c r="J139" s="91">
        <f>C139*(1+'Control Panel'!$C$44)</f>
        <v>114904778.20706993</v>
      </c>
      <c r="K139" s="91">
        <f>D139*(1+'Control Panel'!$C$44)</f>
        <v>114904778.20706993</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246794.09468198998</v>
      </c>
      <c r="N139" s="92">
        <f t="shared" si="25"/>
        <v>38524.40522198996</v>
      </c>
      <c r="O139" s="92">
        <f>J139*(1+'Control Panel'!$C$44)</f>
        <v>122948112.68156484</v>
      </c>
      <c r="P139" s="92">
        <f>K139*(1+'Control Panel'!$C$44)</f>
        <v>122948112.68156484</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254197.91752244969</v>
      </c>
      <c r="S139" s="92">
        <f t="shared" si="26"/>
        <v>39680.137378649641</v>
      </c>
      <c r="T139" s="92">
        <f>O139*(1+'Control Panel'!$C$44)</f>
        <v>131554480.56927438</v>
      </c>
      <c r="U139" s="92">
        <f>P139*(1+'Control Panel'!$C$44)</f>
        <v>131554480.56927438</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261823.85591304323</v>
      </c>
      <c r="X139" s="92">
        <f t="shared" si="27"/>
        <v>40870.542364929162</v>
      </c>
      <c r="Y139" s="91">
        <f>T139*(1+'Control Panel'!$C$44)</f>
        <v>140763294.20912358</v>
      </c>
      <c r="Z139" s="91">
        <f>U139*(1+'Control Panel'!$C$44)</f>
        <v>140763294.20912358</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269678.57192823454</v>
      </c>
      <c r="AC139" s="93">
        <f t="shared" si="28"/>
        <v>42096.658973677026</v>
      </c>
      <c r="AD139" s="93">
        <f>Y139*(1+'Control Panel'!$C$44)</f>
        <v>150616724.80376223</v>
      </c>
      <c r="AE139" s="91">
        <f>Z139*(1+'Control Panel'!$C$44)</f>
        <v>150616724.80376223</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277768.92942388158</v>
      </c>
      <c r="AH139" s="91">
        <f t="shared" si="29"/>
        <v>43359.559080687352</v>
      </c>
      <c r="AI139" s="92">
        <f t="shared" si="30"/>
        <v>1105732.0664496659</v>
      </c>
      <c r="AJ139" s="92">
        <f t="shared" si="30"/>
        <v>1310263.3694695989</v>
      </c>
      <c r="AK139" s="92">
        <f t="shared" si="31"/>
        <v>204531.30301993294</v>
      </c>
    </row>
    <row r="140" spans="1:37" s="94" customFormat="1" ht="14" x14ac:dyDescent="0.3">
      <c r="A140" s="86" t="str">
        <f>'ESTIMATED Earned Revenue'!A141</f>
        <v>Orlando, FL</v>
      </c>
      <c r="B140" s="86"/>
      <c r="C140" s="87">
        <f>'ESTIMATED Earned Revenue'!$I141*1.07925</f>
        <v>116989886.38580249</v>
      </c>
      <c r="D140" s="87">
        <f>'ESTIMATED Earned Revenue'!$L141*1.07925</f>
        <v>116989886.38580249</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239605.91700299998</v>
      </c>
      <c r="G140" s="89">
        <f t="shared" si="22"/>
        <v>1.7283851642797968E-3</v>
      </c>
      <c r="H140" s="90">
        <f t="shared" si="23"/>
        <v>2.0480908598615221E-3</v>
      </c>
      <c r="I140" s="91">
        <f t="shared" si="24"/>
        <v>37402.333002999978</v>
      </c>
      <c r="J140" s="91">
        <f>C140*(1+'Control Panel'!$C$44)</f>
        <v>125179178.43280867</v>
      </c>
      <c r="K140" s="91">
        <f>D140*(1+'Control Panel'!$C$44)</f>
        <v>125179178.43280867</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246794.09468198998</v>
      </c>
      <c r="N140" s="92">
        <f t="shared" si="25"/>
        <v>38524.40522198996</v>
      </c>
      <c r="O140" s="92">
        <f>J140*(1+'Control Panel'!$C$44)</f>
        <v>133941720.92310528</v>
      </c>
      <c r="P140" s="92">
        <f>K140*(1+'Control Panel'!$C$44)</f>
        <v>133941720.92310528</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254197.91752244969</v>
      </c>
      <c r="S140" s="92">
        <f t="shared" si="26"/>
        <v>39680.137378649641</v>
      </c>
      <c r="T140" s="92">
        <f>O140*(1+'Control Panel'!$C$44)</f>
        <v>143317641.38772267</v>
      </c>
      <c r="U140" s="92">
        <f>P140*(1+'Control Panel'!$C$44)</f>
        <v>143317641.38772267</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261823.85591304323</v>
      </c>
      <c r="X140" s="92">
        <f t="shared" si="27"/>
        <v>40870.542364929162</v>
      </c>
      <c r="Y140" s="91">
        <f>T140*(1+'Control Panel'!$C$44)</f>
        <v>153349876.28486326</v>
      </c>
      <c r="Z140" s="91">
        <f>U140*(1+'Control Panel'!$C$44)</f>
        <v>153349876.28486326</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269678.57192823454</v>
      </c>
      <c r="AC140" s="93">
        <f t="shared" si="28"/>
        <v>42096.658973677026</v>
      </c>
      <c r="AD140" s="93">
        <f>Y140*(1+'Control Panel'!$C$44)</f>
        <v>164084367.62480369</v>
      </c>
      <c r="AE140" s="91">
        <f>Z140*(1+'Control Panel'!$C$44)</f>
        <v>164084367.62480369</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277768.92942388158</v>
      </c>
      <c r="AH140" s="91">
        <f t="shared" si="29"/>
        <v>43359.559080687352</v>
      </c>
      <c r="AI140" s="92">
        <f t="shared" si="30"/>
        <v>1105732.0664496659</v>
      </c>
      <c r="AJ140" s="92">
        <f t="shared" si="30"/>
        <v>1310263.3694695989</v>
      </c>
      <c r="AK140" s="92">
        <f t="shared" si="31"/>
        <v>204531.30301993294</v>
      </c>
    </row>
    <row r="141" spans="1:37" s="94" customFormat="1" ht="14" x14ac:dyDescent="0.3">
      <c r="A141" s="86" t="str">
        <f>'ESTIMATED Earned Revenue'!A142</f>
        <v>Louisville, KY</v>
      </c>
      <c r="B141" s="86"/>
      <c r="C141" s="87">
        <f>'ESTIMATED Earned Revenue'!$I142*1.07925</f>
        <v>117219178.30425</v>
      </c>
      <c r="D141" s="87">
        <f>'ESTIMATED Earned Revenue'!$L142*1.07925</f>
        <v>117219178.30425</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239605.91700299998</v>
      </c>
      <c r="G141" s="89">
        <f t="shared" si="22"/>
        <v>1.72500427767176E-3</v>
      </c>
      <c r="H141" s="90">
        <f t="shared" si="23"/>
        <v>2.0440845983503418E-3</v>
      </c>
      <c r="I141" s="91">
        <f t="shared" si="24"/>
        <v>37402.333002999978</v>
      </c>
      <c r="J141" s="91">
        <f>C141*(1+'Control Panel'!$C$44)</f>
        <v>125424520.78554751</v>
      </c>
      <c r="K141" s="91">
        <f>D141*(1+'Control Panel'!$C$44)</f>
        <v>125424520.78554751</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246794.09468198998</v>
      </c>
      <c r="N141" s="92">
        <f t="shared" si="25"/>
        <v>38524.40522198996</v>
      </c>
      <c r="O141" s="92">
        <f>J141*(1+'Control Panel'!$C$44)</f>
        <v>134204237.24053584</v>
      </c>
      <c r="P141" s="92">
        <f>K141*(1+'Control Panel'!$C$44)</f>
        <v>134204237.24053584</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254197.91752244969</v>
      </c>
      <c r="S141" s="92">
        <f t="shared" si="26"/>
        <v>39680.137378649641</v>
      </c>
      <c r="T141" s="92">
        <f>O141*(1+'Control Panel'!$C$44)</f>
        <v>143598533.84737337</v>
      </c>
      <c r="U141" s="92">
        <f>P141*(1+'Control Panel'!$C$44)</f>
        <v>143598533.84737337</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261823.85591304323</v>
      </c>
      <c r="X141" s="92">
        <f t="shared" si="27"/>
        <v>40870.542364929162</v>
      </c>
      <c r="Y141" s="91">
        <f>T141*(1+'Control Panel'!$C$44)</f>
        <v>153650431.2166895</v>
      </c>
      <c r="Z141" s="91">
        <f>U141*(1+'Control Panel'!$C$44)</f>
        <v>153650431.2166895</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269678.57192823454</v>
      </c>
      <c r="AC141" s="93">
        <f t="shared" si="28"/>
        <v>42096.658973677026</v>
      </c>
      <c r="AD141" s="93">
        <f>Y141*(1+'Control Panel'!$C$44)</f>
        <v>164405961.40185776</v>
      </c>
      <c r="AE141" s="91">
        <f>Z141*(1+'Control Panel'!$C$44)</f>
        <v>164405961.40185776</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277768.92942388158</v>
      </c>
      <c r="AH141" s="91">
        <f t="shared" si="29"/>
        <v>43359.559080687352</v>
      </c>
      <c r="AI141" s="92">
        <f t="shared" si="30"/>
        <v>1105732.0664496659</v>
      </c>
      <c r="AJ141" s="92">
        <f t="shared" si="30"/>
        <v>1310263.3694695989</v>
      </c>
      <c r="AK141" s="92">
        <f t="shared" si="31"/>
        <v>204531.30301993294</v>
      </c>
    </row>
    <row r="142" spans="1:37" s="94" customFormat="1" ht="14" x14ac:dyDescent="0.3">
      <c r="A142" s="86" t="str">
        <f>'ESTIMATED Earned Revenue'!A143</f>
        <v>Santa Ana, CA</v>
      </c>
      <c r="B142" s="86"/>
      <c r="C142" s="87">
        <f>'ESTIMATED Earned Revenue'!$I143*1.07925</f>
        <v>119844596.0772675</v>
      </c>
      <c r="D142" s="87">
        <f>'ESTIMATED Earned Revenue'!$L143*1.07925</f>
        <v>119361660.8420175</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239605.91700299998</v>
      </c>
      <c r="G142" s="89">
        <f t="shared" si="22"/>
        <v>1.6872148650710385E-3</v>
      </c>
      <c r="H142" s="90">
        <f t="shared" si="23"/>
        <v>2.007394294891164E-3</v>
      </c>
      <c r="I142" s="91">
        <f t="shared" si="24"/>
        <v>37402.333002999978</v>
      </c>
      <c r="J142" s="91">
        <f>C142*(1+'Control Panel'!$C$44)</f>
        <v>128233717.80267623</v>
      </c>
      <c r="K142" s="91">
        <f>D142*(1+'Control Panel'!$C$44)</f>
        <v>127716977.10095873</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246794.09468198998</v>
      </c>
      <c r="N142" s="92">
        <f t="shared" si="25"/>
        <v>38524.40522198996</v>
      </c>
      <c r="O142" s="92">
        <f>J142*(1+'Control Panel'!$C$44)</f>
        <v>137210078.04886356</v>
      </c>
      <c r="P142" s="92">
        <f>K142*(1+'Control Panel'!$C$44)</f>
        <v>136657165.49802586</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254197.91752244969</v>
      </c>
      <c r="S142" s="92">
        <f t="shared" si="26"/>
        <v>39680.137378649641</v>
      </c>
      <c r="T142" s="92">
        <f>O142*(1+'Control Panel'!$C$44)</f>
        <v>146814783.51228401</v>
      </c>
      <c r="U142" s="92">
        <f>P142*(1+'Control Panel'!$C$44)</f>
        <v>146223167.08288768</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261823.85591304323</v>
      </c>
      <c r="X142" s="92">
        <f t="shared" si="27"/>
        <v>40870.542364929162</v>
      </c>
      <c r="Y142" s="91">
        <f>T142*(1+'Control Panel'!$C$44)</f>
        <v>157091818.3581439</v>
      </c>
      <c r="Z142" s="91">
        <f>U142*(1+'Control Panel'!$C$44)</f>
        <v>156458788.77868983</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269678.57192823454</v>
      </c>
      <c r="AC142" s="93">
        <f t="shared" si="28"/>
        <v>42096.658973677026</v>
      </c>
      <c r="AD142" s="93">
        <f>Y142*(1+'Control Panel'!$C$44)</f>
        <v>168088245.64321399</v>
      </c>
      <c r="AE142" s="91">
        <f>Z142*(1+'Control Panel'!$C$44)</f>
        <v>167410903.99319813</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277768.92942388158</v>
      </c>
      <c r="AH142" s="91">
        <f t="shared" si="29"/>
        <v>43359.559080687352</v>
      </c>
      <c r="AI142" s="92">
        <f t="shared" si="30"/>
        <v>1105732.0664496659</v>
      </c>
      <c r="AJ142" s="92">
        <f t="shared" si="30"/>
        <v>1310263.3694695989</v>
      </c>
      <c r="AK142" s="92">
        <f t="shared" si="31"/>
        <v>204531.30301993294</v>
      </c>
    </row>
    <row r="143" spans="1:37" s="94" customFormat="1" ht="14" x14ac:dyDescent="0.3">
      <c r="A143" s="86" t="str">
        <f>'ESTIMATED Earned Revenue'!A144</f>
        <v>San Antonio, TX</v>
      </c>
      <c r="B143" s="86"/>
      <c r="C143" s="87">
        <f>'ESTIMATED Earned Revenue'!$I144*1.07925</f>
        <v>122447449.51725</v>
      </c>
      <c r="D143" s="87">
        <f>'ESTIMATED Earned Revenue'!$L144*1.07925</f>
        <v>122447449.51725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239605.91700299998</v>
      </c>
      <c r="G143" s="89">
        <f t="shared" si="22"/>
        <v>1.6513499039562617E-3</v>
      </c>
      <c r="H143" s="90">
        <f t="shared" si="23"/>
        <v>1.9568061070087462E-3</v>
      </c>
      <c r="I143" s="91">
        <f t="shared" si="24"/>
        <v>37402.333002999978</v>
      </c>
      <c r="J143" s="91">
        <f>C143*(1+'Control Panel'!$C$44)</f>
        <v>131018770.98345751</v>
      </c>
      <c r="K143" s="91">
        <f>D143*(1+'Control Panel'!$C$44)</f>
        <v>131018770.98345751</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246794.09468198998</v>
      </c>
      <c r="N143" s="92">
        <f t="shared" si="25"/>
        <v>38524.40522198996</v>
      </c>
      <c r="O143" s="92">
        <f>J143*(1+'Control Panel'!$C$44)</f>
        <v>140190084.95229954</v>
      </c>
      <c r="P143" s="92">
        <f>K143*(1+'Control Panel'!$C$44)</f>
        <v>140190084.95229954</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254197.91752244969</v>
      </c>
      <c r="S143" s="92">
        <f t="shared" si="26"/>
        <v>39680.137378649641</v>
      </c>
      <c r="T143" s="92">
        <f>O143*(1+'Control Panel'!$C$44)</f>
        <v>150003390.8989605</v>
      </c>
      <c r="U143" s="92">
        <f>P143*(1+'Control Panel'!$C$44)</f>
        <v>150003390.8989605</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261823.85591304323</v>
      </c>
      <c r="X143" s="92">
        <f t="shared" si="27"/>
        <v>40870.542364929162</v>
      </c>
      <c r="Y143" s="91">
        <f>T143*(1+'Control Panel'!$C$44)</f>
        <v>160503628.26188776</v>
      </c>
      <c r="Z143" s="91">
        <f>U143*(1+'Control Panel'!$C$44)</f>
        <v>160503628.26188776</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269678.57192823454</v>
      </c>
      <c r="AC143" s="93">
        <f t="shared" si="28"/>
        <v>42096.658973677026</v>
      </c>
      <c r="AD143" s="93">
        <f>Y143*(1+'Control Panel'!$C$44)</f>
        <v>171738882.24021992</v>
      </c>
      <c r="AE143" s="91">
        <f>Z143*(1+'Control Panel'!$C$44)</f>
        <v>171738882.24021992</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277768.92942388158</v>
      </c>
      <c r="AH143" s="91">
        <f t="shared" si="29"/>
        <v>43359.559080687352</v>
      </c>
      <c r="AI143" s="92">
        <f t="shared" si="30"/>
        <v>1105732.0664496659</v>
      </c>
      <c r="AJ143" s="92">
        <f t="shared" si="30"/>
        <v>1310263.3694695989</v>
      </c>
      <c r="AK143" s="92">
        <f t="shared" si="31"/>
        <v>204531.30301993294</v>
      </c>
    </row>
    <row r="144" spans="1:37" s="94" customFormat="1" ht="14" x14ac:dyDescent="0.3">
      <c r="A144" s="86" t="str">
        <f>'ESTIMATED Earned Revenue'!A145</f>
        <v>Sacramento, CA</v>
      </c>
      <c r="B144" s="86"/>
      <c r="C144" s="87">
        <f>'ESTIMATED Earned Revenue'!$I145*1.07925</f>
        <v>127056632.71125001</v>
      </c>
      <c r="D144" s="87">
        <f>'ESTIMATED Earned Revenue'!$L145*1.07925</f>
        <v>127056632.71125001</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239605.91700299998</v>
      </c>
      <c r="G144" s="89">
        <f t="shared" si="22"/>
        <v>1.5914445368588478E-3</v>
      </c>
      <c r="H144" s="90">
        <f t="shared" si="23"/>
        <v>1.8858198260891302E-3</v>
      </c>
      <c r="I144" s="91">
        <f t="shared" si="24"/>
        <v>37402.333002999978</v>
      </c>
      <c r="J144" s="91">
        <f>C144*(1+'Control Panel'!$C$44)</f>
        <v>135950597.00103751</v>
      </c>
      <c r="K144" s="91">
        <f>D144*(1+'Control Panel'!$C$44)</f>
        <v>135950597.00103751</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246794.09468198998</v>
      </c>
      <c r="N144" s="92">
        <f t="shared" si="25"/>
        <v>38524.40522198996</v>
      </c>
      <c r="O144" s="92">
        <f>J144*(1+'Control Panel'!$C$44)</f>
        <v>145467138.79111013</v>
      </c>
      <c r="P144" s="92">
        <f>K144*(1+'Control Panel'!$C$44)</f>
        <v>145467138.79111013</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254197.91752244969</v>
      </c>
      <c r="S144" s="92">
        <f t="shared" si="26"/>
        <v>39680.137378649641</v>
      </c>
      <c r="T144" s="92">
        <f>O144*(1+'Control Panel'!$C$44)</f>
        <v>155649838.50648785</v>
      </c>
      <c r="U144" s="92">
        <f>P144*(1+'Control Panel'!$C$44)</f>
        <v>155649838.50648785</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261823.85591304323</v>
      </c>
      <c r="X144" s="92">
        <f t="shared" si="27"/>
        <v>40870.542364929162</v>
      </c>
      <c r="Y144" s="91">
        <f>T144*(1+'Control Panel'!$C$44)</f>
        <v>166545327.201942</v>
      </c>
      <c r="Z144" s="91">
        <f>U144*(1+'Control Panel'!$C$44)</f>
        <v>166545327.201942</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269678.57192823454</v>
      </c>
      <c r="AC144" s="93">
        <f t="shared" si="28"/>
        <v>42096.658973677026</v>
      </c>
      <c r="AD144" s="93">
        <f>Y144*(1+'Control Panel'!$C$44)</f>
        <v>178203500.10607794</v>
      </c>
      <c r="AE144" s="91">
        <f>Z144*(1+'Control Panel'!$C$44)</f>
        <v>178203500.10607794</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277768.92942388158</v>
      </c>
      <c r="AH144" s="91">
        <f t="shared" si="29"/>
        <v>43359.559080687352</v>
      </c>
      <c r="AI144" s="92">
        <f t="shared" si="30"/>
        <v>1105732.0664496659</v>
      </c>
      <c r="AJ144" s="92">
        <f t="shared" si="30"/>
        <v>1310263.3694695989</v>
      </c>
      <c r="AK144" s="92">
        <f t="shared" si="31"/>
        <v>204531.30301993294</v>
      </c>
    </row>
    <row r="145" spans="1:37" s="94" customFormat="1" ht="14" x14ac:dyDescent="0.3">
      <c r="A145" s="86" t="str">
        <f>'ESTIMATED Earned Revenue'!A146</f>
        <v>Houston, TX</v>
      </c>
      <c r="B145" s="86"/>
      <c r="C145" s="87">
        <f>'ESTIMATED Earned Revenue'!$I146*1.07925</f>
        <v>128945622.40125</v>
      </c>
      <c r="D145" s="87">
        <f>'ESTIMATED Earned Revenue'!$L146*1.07925</f>
        <v>128945622.40125</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239605.91700299998</v>
      </c>
      <c r="G145" s="89">
        <f t="shared" si="22"/>
        <v>1.5681306603087895E-3</v>
      </c>
      <c r="H145" s="90">
        <f t="shared" si="23"/>
        <v>1.8581934969253925E-3</v>
      </c>
      <c r="I145" s="91">
        <f t="shared" si="24"/>
        <v>37402.333002999978</v>
      </c>
      <c r="J145" s="91">
        <f>C145*(1+'Control Panel'!$C$44)</f>
        <v>137971815.96933752</v>
      </c>
      <c r="K145" s="91">
        <f>D145*(1+'Control Panel'!$C$44)</f>
        <v>137971815.96933752</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246794.09468198998</v>
      </c>
      <c r="N145" s="92">
        <f t="shared" si="25"/>
        <v>38524.40522198996</v>
      </c>
      <c r="O145" s="92">
        <f>J145*(1+'Control Panel'!$C$44)</f>
        <v>147629843.08719116</v>
      </c>
      <c r="P145" s="92">
        <f>K145*(1+'Control Panel'!$C$44)</f>
        <v>147629843.08719116</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254197.91752244969</v>
      </c>
      <c r="S145" s="92">
        <f t="shared" si="26"/>
        <v>39680.137378649641</v>
      </c>
      <c r="T145" s="92">
        <f>O145*(1+'Control Panel'!$C$44)</f>
        <v>157963932.10329455</v>
      </c>
      <c r="U145" s="92">
        <f>P145*(1+'Control Panel'!$C$44)</f>
        <v>157963932.10329455</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261823.85591304323</v>
      </c>
      <c r="X145" s="92">
        <f t="shared" si="27"/>
        <v>40870.542364929162</v>
      </c>
      <c r="Y145" s="91">
        <f>T145*(1+'Control Panel'!$C$44)</f>
        <v>169021407.35052517</v>
      </c>
      <c r="Z145" s="91">
        <f>U145*(1+'Control Panel'!$C$44)</f>
        <v>169021407.35052517</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269678.57192823454</v>
      </c>
      <c r="AC145" s="93">
        <f t="shared" si="28"/>
        <v>42096.658973677026</v>
      </c>
      <c r="AD145" s="93">
        <f>Y145*(1+'Control Panel'!$C$44)</f>
        <v>180852905.86506194</v>
      </c>
      <c r="AE145" s="91">
        <f>Z145*(1+'Control Panel'!$C$44)</f>
        <v>180852905.86506194</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277768.92942388158</v>
      </c>
      <c r="AH145" s="91">
        <f t="shared" si="29"/>
        <v>43359.559080687352</v>
      </c>
      <c r="AI145" s="92">
        <f t="shared" si="30"/>
        <v>1105732.0664496659</v>
      </c>
      <c r="AJ145" s="92">
        <f t="shared" si="30"/>
        <v>1310263.3694695989</v>
      </c>
      <c r="AK145" s="92">
        <f t="shared" si="31"/>
        <v>204531.30301993294</v>
      </c>
    </row>
    <row r="146" spans="1:37" s="94" customFormat="1" ht="14" x14ac:dyDescent="0.3">
      <c r="A146" s="86" t="str">
        <f>'ESTIMATED Earned Revenue'!A147</f>
        <v>Saint Louis, MO</v>
      </c>
      <c r="B146" s="86"/>
      <c r="C146" s="87">
        <f>'ESTIMATED Earned Revenue'!$I147*1.07925</f>
        <v>142193510.53166249</v>
      </c>
      <c r="D146" s="87">
        <f>'ESTIMATED Earned Revenue'!$L147*1.07925</f>
        <v>142193510.53166249</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239605.91700299998</v>
      </c>
      <c r="G146" s="89">
        <f t="shared" si="22"/>
        <v>1.4220310283075469E-3</v>
      </c>
      <c r="H146" s="90">
        <f t="shared" si="23"/>
        <v>1.6850692841544727E-3</v>
      </c>
      <c r="I146" s="91">
        <f t="shared" si="24"/>
        <v>37402.333002999978</v>
      </c>
      <c r="J146" s="91">
        <f>C146*(1+'Control Panel'!$C$44)</f>
        <v>152147056.26887888</v>
      </c>
      <c r="K146" s="91">
        <f>D146*(1+'Control Panel'!$C$44)</f>
        <v>152147056.26887888</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246794.09468198998</v>
      </c>
      <c r="N146" s="92">
        <f t="shared" si="25"/>
        <v>38524.40522198996</v>
      </c>
      <c r="O146" s="92">
        <f>J146*(1+'Control Panel'!$C$44)</f>
        <v>162797350.2077004</v>
      </c>
      <c r="P146" s="92">
        <f>K146*(1+'Control Panel'!$C$44)</f>
        <v>162797350.2077004</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254197.91752244969</v>
      </c>
      <c r="S146" s="92">
        <f t="shared" si="26"/>
        <v>39680.137378649641</v>
      </c>
      <c r="T146" s="92">
        <f>O146*(1+'Control Panel'!$C$44)</f>
        <v>174193164.72223943</v>
      </c>
      <c r="U146" s="92">
        <f>P146*(1+'Control Panel'!$C$44)</f>
        <v>174193164.72223943</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261823.85591304323</v>
      </c>
      <c r="X146" s="92">
        <f t="shared" si="27"/>
        <v>40870.542364929162</v>
      </c>
      <c r="Y146" s="91">
        <f>T146*(1+'Control Panel'!$C$44)</f>
        <v>186386686.2527962</v>
      </c>
      <c r="Z146" s="91">
        <f>U146*(1+'Control Panel'!$C$44)</f>
        <v>186386686.2527962</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269678.57192823454</v>
      </c>
      <c r="AC146" s="93">
        <f t="shared" si="28"/>
        <v>42096.658973677026</v>
      </c>
      <c r="AD146" s="93">
        <f>Y146*(1+'Control Panel'!$C$44)</f>
        <v>199433754.29049194</v>
      </c>
      <c r="AE146" s="91">
        <f>Z146*(1+'Control Panel'!$C$44)</f>
        <v>199433754.29049194</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277768.92942388158</v>
      </c>
      <c r="AH146" s="91">
        <f t="shared" si="29"/>
        <v>43359.559080687352</v>
      </c>
      <c r="AI146" s="92">
        <f t="shared" si="30"/>
        <v>1105732.0664496659</v>
      </c>
      <c r="AJ146" s="92">
        <f t="shared" si="30"/>
        <v>1310263.3694695989</v>
      </c>
      <c r="AK146" s="92">
        <f t="shared" si="31"/>
        <v>204531.30301993294</v>
      </c>
    </row>
    <row r="147" spans="1:37" s="94" customFormat="1" ht="14" x14ac:dyDescent="0.3">
      <c r="A147" s="86" t="str">
        <f>'ESTIMATED Earned Revenue'!A148</f>
        <v>Saint Paul, MN</v>
      </c>
      <c r="B147" s="86"/>
      <c r="C147" s="87">
        <f>'ESTIMATED Earned Revenue'!$I148*1.07925</f>
        <v>149979384.32589</v>
      </c>
      <c r="D147" s="87">
        <f>'ESTIMATED Earned Revenue'!$L148*1.07925</f>
        <v>149979384.32589</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239605.91700299998</v>
      </c>
      <c r="G147" s="89">
        <f t="shared" si="22"/>
        <v>1.3482091882750505E-3</v>
      </c>
      <c r="H147" s="90">
        <f t="shared" si="23"/>
        <v>1.5975923496416055E-3</v>
      </c>
      <c r="I147" s="91">
        <f t="shared" si="24"/>
        <v>37402.333002999978</v>
      </c>
      <c r="J147" s="91">
        <f>C147*(1+'Control Panel'!$C$44)</f>
        <v>160477941.22870231</v>
      </c>
      <c r="K147" s="91">
        <f>D147*(1+'Control Panel'!$C$44)</f>
        <v>160477941.22870231</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246794.09468198998</v>
      </c>
      <c r="N147" s="92">
        <f t="shared" si="25"/>
        <v>38524.40522198996</v>
      </c>
      <c r="O147" s="92">
        <f>J147*(1+'Control Panel'!$C$44)</f>
        <v>171711397.11471146</v>
      </c>
      <c r="P147" s="92">
        <f>K147*(1+'Control Panel'!$C$44)</f>
        <v>171711397.11471146</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254197.91752244969</v>
      </c>
      <c r="S147" s="92">
        <f t="shared" si="26"/>
        <v>39680.137378649641</v>
      </c>
      <c r="T147" s="92">
        <f>O147*(1+'Control Panel'!$C$44)</f>
        <v>183731194.91274127</v>
      </c>
      <c r="U147" s="92">
        <f>P147*(1+'Control Panel'!$C$44)</f>
        <v>183731194.91274127</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261823.85591304323</v>
      </c>
      <c r="X147" s="92">
        <f t="shared" si="27"/>
        <v>40870.542364929162</v>
      </c>
      <c r="Y147" s="91">
        <f>T147*(1+'Control Panel'!$C$44)</f>
        <v>196592378.55663317</v>
      </c>
      <c r="Z147" s="91">
        <f>U147*(1+'Control Panel'!$C$44)</f>
        <v>196592378.55663317</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269678.57192823454</v>
      </c>
      <c r="AC147" s="93">
        <f t="shared" si="28"/>
        <v>42096.658973677026</v>
      </c>
      <c r="AD147" s="93">
        <f>Y147*(1+'Control Panel'!$C$44)</f>
        <v>210353845.05559751</v>
      </c>
      <c r="AE147" s="91">
        <f>Z147*(1+'Control Panel'!$C$44)</f>
        <v>210353845.05559751</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277768.92942388158</v>
      </c>
      <c r="AH147" s="91">
        <f t="shared" si="29"/>
        <v>43359.559080687352</v>
      </c>
      <c r="AI147" s="92">
        <f t="shared" si="30"/>
        <v>1105732.0664496659</v>
      </c>
      <c r="AJ147" s="92">
        <f t="shared" si="30"/>
        <v>1310263.3694695989</v>
      </c>
      <c r="AK147" s="92">
        <f t="shared" si="31"/>
        <v>204531.30301993294</v>
      </c>
    </row>
    <row r="148" spans="1:37" s="94" customFormat="1" ht="14" x14ac:dyDescent="0.3">
      <c r="A148" s="86" t="str">
        <f>'ESTIMATED Earned Revenue'!A149</f>
        <v>Austin, TX</v>
      </c>
      <c r="B148" s="86"/>
      <c r="C148" s="87">
        <f>'ESTIMATED Earned Revenue'!$I149*1.07925</f>
        <v>153855351.70578</v>
      </c>
      <c r="D148" s="87">
        <f>'ESTIMATED Earned Revenue'!$L149*1.07925</f>
        <v>153855351.70578</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239605.91700299998</v>
      </c>
      <c r="G148" s="89">
        <f t="shared" si="22"/>
        <v>1.3142447224499352E-3</v>
      </c>
      <c r="H148" s="90">
        <f t="shared" si="23"/>
        <v>1.5573453529338526E-3</v>
      </c>
      <c r="I148" s="91">
        <f t="shared" si="24"/>
        <v>37402.333002999978</v>
      </c>
      <c r="J148" s="91">
        <f>C148*(1+'Control Panel'!$C$44)</f>
        <v>164625226.32518461</v>
      </c>
      <c r="K148" s="91">
        <f>D148*(1+'Control Panel'!$C$44)</f>
        <v>164625226.32518461</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246794.09468198998</v>
      </c>
      <c r="N148" s="92">
        <f t="shared" si="25"/>
        <v>38524.40522198996</v>
      </c>
      <c r="O148" s="92">
        <f>J148*(1+'Control Panel'!$C$44)</f>
        <v>176148992.16794756</v>
      </c>
      <c r="P148" s="92">
        <f>K148*(1+'Control Panel'!$C$44)</f>
        <v>176148992.16794756</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254197.91752244969</v>
      </c>
      <c r="S148" s="92">
        <f t="shared" si="26"/>
        <v>39680.137378649641</v>
      </c>
      <c r="T148" s="92">
        <f>O148*(1+'Control Panel'!$C$44)</f>
        <v>188479421.61970389</v>
      </c>
      <c r="U148" s="92">
        <f>P148*(1+'Control Panel'!$C$44)</f>
        <v>188479421.61970389</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261823.85591304323</v>
      </c>
      <c r="X148" s="92">
        <f t="shared" si="27"/>
        <v>40870.542364929162</v>
      </c>
      <c r="Y148" s="91">
        <f>T148*(1+'Control Panel'!$C$44)</f>
        <v>201672981.13308316</v>
      </c>
      <c r="Z148" s="91">
        <f>U148*(1+'Control Panel'!$C$44)</f>
        <v>201672981.13308316</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269678.57192823454</v>
      </c>
      <c r="AC148" s="93">
        <f t="shared" si="28"/>
        <v>42096.658973677026</v>
      </c>
      <c r="AD148" s="93">
        <f>Y148*(1+'Control Panel'!$C$44)</f>
        <v>215790089.812399</v>
      </c>
      <c r="AE148" s="91">
        <f>Z148*(1+'Control Panel'!$C$44)</f>
        <v>215790089.812399</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277768.92942388158</v>
      </c>
      <c r="AH148" s="91">
        <f t="shared" si="29"/>
        <v>43359.559080687352</v>
      </c>
      <c r="AI148" s="92">
        <f t="shared" si="30"/>
        <v>1105732.0664496659</v>
      </c>
      <c r="AJ148" s="92">
        <f t="shared" si="30"/>
        <v>1310263.3694695989</v>
      </c>
      <c r="AK148" s="92">
        <f t="shared" si="31"/>
        <v>204531.30301993294</v>
      </c>
    </row>
    <row r="149" spans="1:37" s="94" customFormat="1" ht="14" x14ac:dyDescent="0.3">
      <c r="A149" s="86" t="str">
        <f>'ESTIMATED Earned Revenue'!A150</f>
        <v>Seattle, WA</v>
      </c>
      <c r="B149" s="86"/>
      <c r="C149" s="87">
        <f>'ESTIMATED Earned Revenue'!$I150*1.07925</f>
        <v>162459365.43525001</v>
      </c>
      <c r="D149" s="87">
        <f>'ESTIMATED Earned Revenue'!$L150*1.07925</f>
        <v>162459365.43525001</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239605.91700299998</v>
      </c>
      <c r="G149" s="89">
        <f t="shared" si="22"/>
        <v>1.2446409811971751E-3</v>
      </c>
      <c r="H149" s="90">
        <f t="shared" si="23"/>
        <v>1.4748667542869209E-3</v>
      </c>
      <c r="I149" s="91">
        <f t="shared" si="24"/>
        <v>37402.333002999978</v>
      </c>
      <c r="J149" s="91">
        <f>C149*(1+'Control Panel'!$C$44)</f>
        <v>173831521.01571754</v>
      </c>
      <c r="K149" s="91">
        <f>D149*(1+'Control Panel'!$C$44)</f>
        <v>173831521.01571754</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246794.09468198998</v>
      </c>
      <c r="N149" s="92">
        <f t="shared" si="25"/>
        <v>38524.40522198996</v>
      </c>
      <c r="O149" s="92">
        <f>J149*(1+'Control Panel'!$C$44)</f>
        <v>185999727.48681778</v>
      </c>
      <c r="P149" s="92">
        <f>K149*(1+'Control Panel'!$C$44)</f>
        <v>185999727.48681778</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254197.91752244969</v>
      </c>
      <c r="S149" s="92">
        <f t="shared" si="26"/>
        <v>39680.137378649641</v>
      </c>
      <c r="T149" s="92">
        <f>O149*(1+'Control Panel'!$C$44)</f>
        <v>199019708.41089502</v>
      </c>
      <c r="U149" s="92">
        <f>P149*(1+'Control Panel'!$C$44)</f>
        <v>199019708.41089502</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261823.85591304323</v>
      </c>
      <c r="X149" s="92">
        <f t="shared" si="27"/>
        <v>40870.542364929162</v>
      </c>
      <c r="Y149" s="91">
        <f>T149*(1+'Control Panel'!$C$44)</f>
        <v>212951087.99965769</v>
      </c>
      <c r="Z149" s="91">
        <f>U149*(1+'Control Panel'!$C$44)</f>
        <v>212951087.99965769</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269678.57192823454</v>
      </c>
      <c r="AC149" s="93">
        <f t="shared" si="28"/>
        <v>42096.658973677026</v>
      </c>
      <c r="AD149" s="93">
        <f>Y149*(1+'Control Panel'!$C$44)</f>
        <v>227857664.15963376</v>
      </c>
      <c r="AE149" s="91">
        <f>Z149*(1+'Control Panel'!$C$44)</f>
        <v>227857664.15963376</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277768.92942388158</v>
      </c>
      <c r="AH149" s="91">
        <f t="shared" si="29"/>
        <v>43359.559080687352</v>
      </c>
      <c r="AI149" s="92">
        <f t="shared" si="30"/>
        <v>1105732.0664496659</v>
      </c>
      <c r="AJ149" s="92">
        <f t="shared" si="30"/>
        <v>1310263.3694695989</v>
      </c>
      <c r="AK149" s="92">
        <f t="shared" si="31"/>
        <v>204531.30301993294</v>
      </c>
    </row>
    <row r="150" spans="1:37" s="94" customFormat="1" ht="14" x14ac:dyDescent="0.3">
      <c r="A150" s="86" t="str">
        <f>'ESTIMATED Earned Revenue'!A151</f>
        <v>Los Angeles, CA</v>
      </c>
      <c r="B150" s="86"/>
      <c r="C150" s="95">
        <f>'ESTIMATED Earned Revenue'!$I151*1.07925</f>
        <v>182423006.44424254</v>
      </c>
      <c r="D150" s="95">
        <f>'ESTIMATED Earned Revenue'!$L151*1.07925</f>
        <v>182100651.73724255</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239605.91700299998</v>
      </c>
      <c r="G150" s="89">
        <f t="shared" si="22"/>
        <v>1.1084324720950335E-3</v>
      </c>
      <c r="H150" s="90">
        <f t="shared" si="23"/>
        <v>1.3157883550506627E-3</v>
      </c>
      <c r="I150" s="91">
        <f t="shared" si="24"/>
        <v>37402.333002999978</v>
      </c>
      <c r="J150" s="91">
        <f>C150*(1+'Control Panel'!$C$44)</f>
        <v>195192616.89533952</v>
      </c>
      <c r="K150" s="91">
        <f>D150*(1+'Control Panel'!$C$44)</f>
        <v>194847697.35884953</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246794.09468198998</v>
      </c>
      <c r="N150" s="92">
        <f t="shared" si="25"/>
        <v>38524.40522198996</v>
      </c>
      <c r="O150" s="92">
        <f>J150*(1+'Control Panel'!$C$44)</f>
        <v>208856100.0780133</v>
      </c>
      <c r="P150" s="92">
        <f>K150*(1+'Control Panel'!$C$44)</f>
        <v>208487036.173969</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254197.91752244969</v>
      </c>
      <c r="S150" s="92">
        <f t="shared" si="26"/>
        <v>39680.137378649641</v>
      </c>
      <c r="T150" s="92">
        <f>O150*(1+'Control Panel'!$C$44)</f>
        <v>223476027.08347425</v>
      </c>
      <c r="U150" s="92">
        <f>P150*(1+'Control Panel'!$C$44)</f>
        <v>223081128.70614684</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261823.85591304323</v>
      </c>
      <c r="X150" s="92">
        <f t="shared" si="27"/>
        <v>40870.542364929162</v>
      </c>
      <c r="Y150" s="91">
        <f>T150*(1+'Control Panel'!$C$44)</f>
        <v>239119348.97931746</v>
      </c>
      <c r="Z150" s="91">
        <f>U150*(1+'Control Panel'!$C$44)</f>
        <v>238696807.71557713</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269678.57192823454</v>
      </c>
      <c r="AC150" s="93">
        <f t="shared" si="28"/>
        <v>42096.658973677026</v>
      </c>
      <c r="AD150" s="93">
        <f>Y150*(1+'Control Panel'!$C$44)</f>
        <v>255857703.4078697</v>
      </c>
      <c r="AE150" s="91">
        <f>Z150*(1+'Control Panel'!$C$44)</f>
        <v>255405584.25566754</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277768.92942388158</v>
      </c>
      <c r="AH150" s="91">
        <f t="shared" si="29"/>
        <v>43359.559080687352</v>
      </c>
      <c r="AI150" s="92">
        <f t="shared" si="30"/>
        <v>1105732.0664496659</v>
      </c>
      <c r="AJ150" s="92">
        <f t="shared" si="30"/>
        <v>1310263.3694695989</v>
      </c>
      <c r="AK150" s="92">
        <f t="shared" si="31"/>
        <v>204531.30301993294</v>
      </c>
    </row>
    <row r="151" spans="1:37" s="94" customFormat="1" ht="14" x14ac:dyDescent="0.3">
      <c r="A151" s="86" t="str">
        <f>'ESTIMATED Earned Revenue'!A152</f>
        <v>Miami, FL</v>
      </c>
      <c r="B151" s="86"/>
      <c r="C151" s="87">
        <f>'ESTIMATED Earned Revenue'!$I152*1.07925</f>
        <v>183714057.91646725</v>
      </c>
      <c r="D151" s="87">
        <f>'ESTIMATED Earned Revenue'!$L152*1.07925</f>
        <v>165398976.04196724</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239605.91700299998</v>
      </c>
      <c r="G151" s="89">
        <f t="shared" si="22"/>
        <v>1.1006429572849548E-3</v>
      </c>
      <c r="H151" s="90">
        <f t="shared" si="23"/>
        <v>1.4486541739061551E-3</v>
      </c>
      <c r="I151" s="91">
        <f t="shared" si="24"/>
        <v>37402.333002999978</v>
      </c>
      <c r="J151" s="91">
        <f>C151*(1+'Control Panel'!$C$44)</f>
        <v>196574041.97061998</v>
      </c>
      <c r="K151" s="91">
        <f>D151*(1+'Control Panel'!$C$44)</f>
        <v>176976904.36490497</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246794.09468198998</v>
      </c>
      <c r="N151" s="92">
        <f t="shared" si="25"/>
        <v>38524.40522198996</v>
      </c>
      <c r="O151" s="92">
        <f>J151*(1+'Control Panel'!$C$44)</f>
        <v>210334224.90856338</v>
      </c>
      <c r="P151" s="92">
        <f>K151*(1+'Control Panel'!$C$44)</f>
        <v>189365287.67044833</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254197.91752244969</v>
      </c>
      <c r="S151" s="92">
        <f t="shared" si="26"/>
        <v>39680.137378649641</v>
      </c>
      <c r="T151" s="92">
        <f>O151*(1+'Control Panel'!$C$44)</f>
        <v>225057620.65216282</v>
      </c>
      <c r="U151" s="92">
        <f>P151*(1+'Control Panel'!$C$44)</f>
        <v>202620857.80737972</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261823.85591304323</v>
      </c>
      <c r="X151" s="92">
        <f t="shared" si="27"/>
        <v>40870.542364929162</v>
      </c>
      <c r="Y151" s="91">
        <f>T151*(1+'Control Panel'!$C$44)</f>
        <v>240811654.09781423</v>
      </c>
      <c r="Z151" s="91">
        <f>U151*(1+'Control Panel'!$C$44)</f>
        <v>216804317.85389632</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269678.57192823454</v>
      </c>
      <c r="AC151" s="93">
        <f t="shared" si="28"/>
        <v>42096.658973677026</v>
      </c>
      <c r="AD151" s="93">
        <f>Y151*(1+'Control Panel'!$C$44)</f>
        <v>257668469.88466126</v>
      </c>
      <c r="AE151" s="91">
        <f>Z151*(1+'Control Panel'!$C$44)</f>
        <v>231980620.10366908</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277768.92942388158</v>
      </c>
      <c r="AH151" s="91">
        <f t="shared" si="29"/>
        <v>43359.559080687352</v>
      </c>
      <c r="AI151" s="92">
        <f t="shared" si="30"/>
        <v>1105732.0664496659</v>
      </c>
      <c r="AJ151" s="92">
        <f t="shared" si="30"/>
        <v>1310263.3694695989</v>
      </c>
      <c r="AK151" s="92">
        <f t="shared" si="31"/>
        <v>204531.30301993294</v>
      </c>
    </row>
    <row r="152" spans="1:37" s="94" customFormat="1" ht="14" x14ac:dyDescent="0.3">
      <c r="A152" s="86" t="str">
        <f>'ESTIMATED Earned Revenue'!A153</f>
        <v>Colorado Springs, CO</v>
      </c>
      <c r="B152" s="86"/>
      <c r="C152" s="99">
        <f>'ESTIMATED Earned Revenue'!$I153*1.07925</f>
        <v>189720790.74265501</v>
      </c>
      <c r="D152" s="99">
        <f>'ESTIMATED Earned Revenue'!$L153*1.07925</f>
        <v>189720790.74265501</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239605.91700299998</v>
      </c>
      <c r="G152" s="89">
        <f t="shared" si="22"/>
        <v>1.0657955999892345E-3</v>
      </c>
      <c r="H152" s="90">
        <f t="shared" si="23"/>
        <v>1.262939691876001E-3</v>
      </c>
      <c r="I152" s="91">
        <f t="shared" si="24"/>
        <v>37402.333002999978</v>
      </c>
      <c r="J152" s="91">
        <f>C152*(1+'Control Panel'!$C$44)</f>
        <v>203001246.09464088</v>
      </c>
      <c r="K152" s="91">
        <f>D152*(1+'Control Panel'!$C$44)</f>
        <v>203001246.09464088</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246794.09468198998</v>
      </c>
      <c r="N152" s="92">
        <f t="shared" si="25"/>
        <v>38524.40522198996</v>
      </c>
      <c r="O152" s="92">
        <f>J152*(1+'Control Panel'!$C$44)</f>
        <v>217211333.32126576</v>
      </c>
      <c r="P152" s="92">
        <f>K152*(1+'Control Panel'!$C$44)</f>
        <v>217211333.32126576</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254197.91752244969</v>
      </c>
      <c r="S152" s="92">
        <f t="shared" si="26"/>
        <v>39680.137378649641</v>
      </c>
      <c r="T152" s="92">
        <f>O152*(1+'Control Panel'!$C$44)</f>
        <v>232416126.65375438</v>
      </c>
      <c r="U152" s="92">
        <f>P152*(1+'Control Panel'!$C$44)</f>
        <v>232416126.65375438</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261823.85591304323</v>
      </c>
      <c r="X152" s="92">
        <f t="shared" si="27"/>
        <v>40870.542364929162</v>
      </c>
      <c r="Y152" s="91">
        <f>T152*(1+'Control Panel'!$C$44)</f>
        <v>248685255.51951721</v>
      </c>
      <c r="Z152" s="91">
        <f>U152*(1+'Control Panel'!$C$44)</f>
        <v>248685255.51951721</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269678.57192823454</v>
      </c>
      <c r="AC152" s="93">
        <f t="shared" si="28"/>
        <v>42096.658973677026</v>
      </c>
      <c r="AD152" s="93">
        <f>Y152*(1+'Control Panel'!$C$44)</f>
        <v>266093223.40588343</v>
      </c>
      <c r="AE152" s="91">
        <f>Z152*(1+'Control Panel'!$C$44)</f>
        <v>266093223.40588343</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277768.92942388158</v>
      </c>
      <c r="AH152" s="91">
        <f t="shared" si="29"/>
        <v>43359.559080687352</v>
      </c>
      <c r="AI152" s="92">
        <f t="shared" si="30"/>
        <v>1105732.0664496659</v>
      </c>
      <c r="AJ152" s="92">
        <f t="shared" si="30"/>
        <v>1310263.3694695989</v>
      </c>
      <c r="AK152" s="92">
        <f t="shared" si="31"/>
        <v>204531.30301993294</v>
      </c>
    </row>
    <row r="153" spans="1:37" s="94" customFormat="1" ht="14" x14ac:dyDescent="0.3">
      <c r="A153" s="86" t="str">
        <f>'ESTIMATED Earned Revenue'!A154</f>
        <v>Atlanta, GA</v>
      </c>
      <c r="B153" s="86"/>
      <c r="C153" s="87">
        <f>'ESTIMATED Earned Revenue'!$I154*1.07925</f>
        <v>202589655.22005001</v>
      </c>
      <c r="D153" s="87">
        <f>'ESTIMATED Earned Revenue'!$L154*1.07925</f>
        <v>202589655.22005001</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239605.91700299998</v>
      </c>
      <c r="G153" s="89">
        <f t="shared" si="22"/>
        <v>9.9809431918115128E-4</v>
      </c>
      <c r="H153" s="90">
        <f t="shared" si="23"/>
        <v>1.1827154587076198E-3</v>
      </c>
      <c r="I153" s="91">
        <f t="shared" si="24"/>
        <v>37402.333002999978</v>
      </c>
      <c r="J153" s="91">
        <f>C153*(1+'Control Panel'!$C$44)</f>
        <v>216770931.08545351</v>
      </c>
      <c r="K153" s="91">
        <f>D153*(1+'Control Panel'!$C$44)</f>
        <v>216770931.08545351</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246794.09468198998</v>
      </c>
      <c r="N153" s="92">
        <f t="shared" si="25"/>
        <v>38524.40522198996</v>
      </c>
      <c r="O153" s="92">
        <f>J153*(1+'Control Panel'!$C$44)</f>
        <v>231944896.26143527</v>
      </c>
      <c r="P153" s="92">
        <f>K153*(1+'Control Panel'!$C$44)</f>
        <v>231944896.26143527</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254197.91752244969</v>
      </c>
      <c r="S153" s="92">
        <f t="shared" si="26"/>
        <v>39680.137378649641</v>
      </c>
      <c r="T153" s="92">
        <f>O153*(1+'Control Panel'!$C$44)</f>
        <v>248181038.99973574</v>
      </c>
      <c r="U153" s="92">
        <f>P153*(1+'Control Panel'!$C$44)</f>
        <v>248181038.99973574</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261823.85591304323</v>
      </c>
      <c r="X153" s="92">
        <f t="shared" si="27"/>
        <v>40870.542364929162</v>
      </c>
      <c r="Y153" s="91">
        <f>T153*(1+'Control Panel'!$C$44)</f>
        <v>265553711.72971725</v>
      </c>
      <c r="Z153" s="91">
        <f>U153*(1+'Control Panel'!$C$44)</f>
        <v>265553711.72971725</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269678.57192823454</v>
      </c>
      <c r="AC153" s="93">
        <f t="shared" si="28"/>
        <v>42096.658973677026</v>
      </c>
      <c r="AD153" s="93">
        <f>Y153*(1+'Control Panel'!$C$44)</f>
        <v>284142471.55079746</v>
      </c>
      <c r="AE153" s="91">
        <f>Z153*(1+'Control Panel'!$C$44)</f>
        <v>284142471.55079746</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277768.92942388158</v>
      </c>
      <c r="AH153" s="91">
        <f t="shared" si="29"/>
        <v>43359.559080687352</v>
      </c>
      <c r="AI153" s="92">
        <f t="shared" si="30"/>
        <v>1105732.0664496659</v>
      </c>
      <c r="AJ153" s="92">
        <f t="shared" si="30"/>
        <v>1310263.3694695989</v>
      </c>
      <c r="AK153" s="92">
        <f t="shared" si="31"/>
        <v>204531.30301993294</v>
      </c>
    </row>
    <row r="154" spans="1:37" s="94" customFormat="1" ht="14" x14ac:dyDescent="0.3">
      <c r="A154" s="86" t="str">
        <f>'ESTIMATED Earned Revenue'!A155</f>
        <v>Portland, OR</v>
      </c>
      <c r="B154" s="86"/>
      <c r="C154" s="87">
        <f>'ESTIMATED Earned Revenue'!$I155*1.07925</f>
        <v>217787632.56675002</v>
      </c>
      <c r="D154" s="87">
        <f>'ESTIMATED Earned Revenue'!$L155*1.07925</f>
        <v>217787632.56675002</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239605.91700299998</v>
      </c>
      <c r="G154" s="89">
        <f t="shared" si="22"/>
        <v>9.2844383134577839E-4</v>
      </c>
      <c r="H154" s="90">
        <f t="shared" si="23"/>
        <v>1.1001814665925203E-3</v>
      </c>
      <c r="I154" s="91">
        <f t="shared" si="24"/>
        <v>37402.333002999978</v>
      </c>
      <c r="J154" s="91">
        <f>C154*(1+'Control Panel'!$C$44)</f>
        <v>233032766.84642252</v>
      </c>
      <c r="K154" s="91">
        <f>D154*(1+'Control Panel'!$C$44)</f>
        <v>233032766.84642252</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246794.09468198998</v>
      </c>
      <c r="N154" s="92">
        <f t="shared" si="25"/>
        <v>38524.40522198996</v>
      </c>
      <c r="O154" s="92">
        <f>J154*(1+'Control Panel'!$C$44)</f>
        <v>249345060.52567211</v>
      </c>
      <c r="P154" s="92">
        <f>K154*(1+'Control Panel'!$C$44)</f>
        <v>249345060.52567211</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254197.91752244969</v>
      </c>
      <c r="S154" s="92">
        <f t="shared" si="26"/>
        <v>39680.137378649641</v>
      </c>
      <c r="T154" s="92">
        <f>O154*(1+'Control Panel'!$C$44)</f>
        <v>266799214.76246917</v>
      </c>
      <c r="U154" s="92">
        <f>P154*(1+'Control Panel'!$C$44)</f>
        <v>266799214.76246917</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261823.85591304323</v>
      </c>
      <c r="X154" s="92">
        <f t="shared" si="27"/>
        <v>40870.542364929162</v>
      </c>
      <c r="Y154" s="91">
        <f>T154*(1+'Control Panel'!$C$44)</f>
        <v>285475159.79584205</v>
      </c>
      <c r="Z154" s="91">
        <f>U154*(1+'Control Panel'!$C$44)</f>
        <v>285475159.79584205</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269678.57192823454</v>
      </c>
      <c r="AC154" s="93">
        <f t="shared" si="28"/>
        <v>42096.658973677026</v>
      </c>
      <c r="AD154" s="93">
        <f>Y154*(1+'Control Panel'!$C$44)</f>
        <v>305458420.98155099</v>
      </c>
      <c r="AE154" s="91">
        <f>Z154*(1+'Control Panel'!$C$44)</f>
        <v>305458420.98155099</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277768.92942388158</v>
      </c>
      <c r="AH154" s="91">
        <f t="shared" si="29"/>
        <v>43359.559080687352</v>
      </c>
      <c r="AI154" s="92">
        <f t="shared" si="30"/>
        <v>1105732.0664496659</v>
      </c>
      <c r="AJ154" s="92">
        <f t="shared" si="30"/>
        <v>1310263.3694695989</v>
      </c>
      <c r="AK154" s="92">
        <f t="shared" si="31"/>
        <v>204531.30301993294</v>
      </c>
    </row>
    <row r="155" spans="1:37" s="94" customFormat="1" ht="14" x14ac:dyDescent="0.3">
      <c r="A155" s="86" t="str">
        <f>'ESTIMATED Earned Revenue'!A156</f>
        <v>Indianapolis, IN</v>
      </c>
      <c r="B155" s="86"/>
      <c r="C155" s="87">
        <f>'ESTIMATED Earned Revenue'!$I156*1.07925</f>
        <v>221586550.9665682</v>
      </c>
      <c r="D155" s="87">
        <f>'ESTIMATED Earned Revenue'!$L156*1.07925</f>
        <v>206729491.85856819</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239605.91700299998</v>
      </c>
      <c r="G155" s="89">
        <f t="shared" si="22"/>
        <v>9.1252642869335239E-4</v>
      </c>
      <c r="H155" s="90">
        <f t="shared" si="23"/>
        <v>1.1590311321759735E-3</v>
      </c>
      <c r="I155" s="91">
        <f t="shared" si="24"/>
        <v>37402.333002999978</v>
      </c>
      <c r="J155" s="91">
        <f>C155*(1+'Control Panel'!$C$44)</f>
        <v>237097609.534228</v>
      </c>
      <c r="K155" s="91">
        <f>D155*(1+'Control Panel'!$C$44)</f>
        <v>221200556.28866798</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246794.09468198998</v>
      </c>
      <c r="N155" s="92">
        <f t="shared" si="25"/>
        <v>38524.40522198996</v>
      </c>
      <c r="O155" s="92">
        <f>J155*(1+'Control Panel'!$C$44)</f>
        <v>253694442.20162398</v>
      </c>
      <c r="P155" s="92">
        <f>K155*(1+'Control Panel'!$C$44)</f>
        <v>236684595.22887474</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254197.91752244969</v>
      </c>
      <c r="S155" s="92">
        <f t="shared" si="26"/>
        <v>39680.137378649641</v>
      </c>
      <c r="T155" s="92">
        <f>O155*(1+'Control Panel'!$C$44)</f>
        <v>271453053.1557377</v>
      </c>
      <c r="U155" s="92">
        <f>P155*(1+'Control Panel'!$C$44)</f>
        <v>253252516.894896</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261823.85591304323</v>
      </c>
      <c r="X155" s="92">
        <f t="shared" si="27"/>
        <v>40870.542364929162</v>
      </c>
      <c r="Y155" s="91">
        <f>T155*(1+'Control Panel'!$C$44)</f>
        <v>290454766.87663937</v>
      </c>
      <c r="Z155" s="91">
        <f>U155*(1+'Control Panel'!$C$44)</f>
        <v>270980193.07753873</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269678.57192823454</v>
      </c>
      <c r="AC155" s="93">
        <f t="shared" si="28"/>
        <v>42096.658973677026</v>
      </c>
      <c r="AD155" s="93">
        <f>Y155*(1+'Control Panel'!$C$44)</f>
        <v>310786600.55800414</v>
      </c>
      <c r="AE155" s="91">
        <f>Z155*(1+'Control Panel'!$C$44)</f>
        <v>289948806.59296644</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277768.92942388158</v>
      </c>
      <c r="AH155" s="91">
        <f t="shared" si="29"/>
        <v>43359.559080687352</v>
      </c>
      <c r="AI155" s="92">
        <f t="shared" si="30"/>
        <v>1105732.0664496659</v>
      </c>
      <c r="AJ155" s="92">
        <f t="shared" si="30"/>
        <v>1310263.3694695989</v>
      </c>
      <c r="AK155" s="92">
        <f t="shared" si="31"/>
        <v>204531.30301993294</v>
      </c>
    </row>
    <row r="156" spans="1:37" s="94" customFormat="1" ht="14" x14ac:dyDescent="0.3">
      <c r="A156" s="86" t="str">
        <f>'ESTIMATED Earned Revenue'!A157</f>
        <v>Phoenix, AZ</v>
      </c>
      <c r="B156" s="86"/>
      <c r="C156" s="87">
        <f>'ESTIMATED Earned Revenue'!$I157*1.07925</f>
        <v>300289713.94055259</v>
      </c>
      <c r="D156" s="87">
        <f>'ESTIMATED Earned Revenue'!$L157*1.07925</f>
        <v>300289713.94055259</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239605.91700299998</v>
      </c>
      <c r="G156" s="89">
        <f t="shared" si="22"/>
        <v>6.7336167245485344E-4</v>
      </c>
      <c r="H156" s="90">
        <f t="shared" si="23"/>
        <v>7.9791583221007034E-4</v>
      </c>
      <c r="I156" s="91">
        <f t="shared" si="24"/>
        <v>37402.333002999978</v>
      </c>
      <c r="J156" s="91">
        <f>C156*(1+'Control Panel'!$C$44)</f>
        <v>321309993.91639131</v>
      </c>
      <c r="K156" s="91">
        <f>D156*(1+'Control Panel'!$C$44)</f>
        <v>321309993.91639131</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246794.09468198998</v>
      </c>
      <c r="N156" s="92">
        <f t="shared" si="25"/>
        <v>38524.40522198996</v>
      </c>
      <c r="O156" s="92">
        <f>J156*(1+'Control Panel'!$C$44)</f>
        <v>343801693.49053872</v>
      </c>
      <c r="P156" s="92">
        <f>K156*(1+'Control Panel'!$C$44)</f>
        <v>343801693.49053872</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254197.91752244969</v>
      </c>
      <c r="S156" s="92">
        <f t="shared" si="26"/>
        <v>39680.137378649641</v>
      </c>
      <c r="T156" s="92">
        <f>O156*(1+'Control Panel'!$C$44)</f>
        <v>367867812.03487647</v>
      </c>
      <c r="U156" s="92">
        <f>P156*(1+'Control Panel'!$C$44)</f>
        <v>367867812.03487647</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261823.85591304323</v>
      </c>
      <c r="X156" s="92">
        <f t="shared" si="27"/>
        <v>40870.542364929162</v>
      </c>
      <c r="Y156" s="91">
        <f>T156*(1+'Control Panel'!$C$44)</f>
        <v>393618558.87731785</v>
      </c>
      <c r="Z156" s="91">
        <f>U156*(1+'Control Panel'!$C$44)</f>
        <v>393618558.87731785</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269678.57192823454</v>
      </c>
      <c r="AC156" s="93">
        <f t="shared" si="28"/>
        <v>42096.658973677026</v>
      </c>
      <c r="AD156" s="93">
        <f>Y156*(1+'Control Panel'!$C$44)</f>
        <v>421171857.99873012</v>
      </c>
      <c r="AE156" s="91">
        <f>Z156*(1+'Control Panel'!$C$44)</f>
        <v>421171857.99873012</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277768.92942388158</v>
      </c>
      <c r="AH156" s="91">
        <f t="shared" si="29"/>
        <v>43359.559080687352</v>
      </c>
      <c r="AI156" s="92">
        <f t="shared" si="30"/>
        <v>1105732.0664496659</v>
      </c>
      <c r="AJ156" s="92">
        <f t="shared" si="30"/>
        <v>1310263.3694695989</v>
      </c>
      <c r="AK156" s="92">
        <f t="shared" si="31"/>
        <v>204531.30301993294</v>
      </c>
    </row>
    <row r="157" spans="1:37" s="94" customFormat="1" ht="14" x14ac:dyDescent="0.3">
      <c r="A157" s="86" t="str">
        <f>'ESTIMATED Earned Revenue'!A158</f>
        <v>Milwaukee, WI</v>
      </c>
      <c r="B157" s="86"/>
      <c r="C157" s="87">
        <f>'ESTIMATED Earned Revenue'!$I158*1.07925</f>
        <v>363108908.40375</v>
      </c>
      <c r="D157" s="87">
        <f>'ESTIMATED Earned Revenue'!$L158*1.07925</f>
        <v>363073935.3075</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239605.91700299998</v>
      </c>
      <c r="G157" s="89">
        <f t="shared" si="22"/>
        <v>5.5686759349667266E-4</v>
      </c>
      <c r="H157" s="90">
        <f t="shared" si="23"/>
        <v>6.5993698170613475E-4</v>
      </c>
      <c r="I157" s="91">
        <f t="shared" si="24"/>
        <v>37402.333002999978</v>
      </c>
      <c r="J157" s="91">
        <f>C157*(1+'Control Panel'!$C$44)</f>
        <v>388526531.9920125</v>
      </c>
      <c r="K157" s="91">
        <f>D157*(1+'Control Panel'!$C$44)</f>
        <v>388489110.77902502</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246794.09468198998</v>
      </c>
      <c r="N157" s="92">
        <f t="shared" si="25"/>
        <v>38524.40522198996</v>
      </c>
      <c r="O157" s="92">
        <f>J157*(1+'Control Panel'!$C$44)</f>
        <v>415723389.23145342</v>
      </c>
      <c r="P157" s="92">
        <f>K157*(1+'Control Panel'!$C$44)</f>
        <v>415683348.53355682</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254197.91752244969</v>
      </c>
      <c r="S157" s="92">
        <f t="shared" si="26"/>
        <v>39680.137378649641</v>
      </c>
      <c r="T157" s="92">
        <f>O157*(1+'Control Panel'!$C$44)</f>
        <v>444824026.47765517</v>
      </c>
      <c r="U157" s="92">
        <f>P157*(1+'Control Panel'!$C$44)</f>
        <v>444781182.93090582</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261823.85591304323</v>
      </c>
      <c r="X157" s="92">
        <f t="shared" si="27"/>
        <v>40870.542364929162</v>
      </c>
      <c r="Y157" s="91">
        <f>T157*(1+'Control Panel'!$C$44)</f>
        <v>475961708.33109105</v>
      </c>
      <c r="Z157" s="91">
        <f>U157*(1+'Control Panel'!$C$44)</f>
        <v>475915865.73606926</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269678.57192823454</v>
      </c>
      <c r="AC157" s="93">
        <f t="shared" si="28"/>
        <v>42096.658973677026</v>
      </c>
      <c r="AD157" s="93">
        <f>Y157*(1+'Control Panel'!$C$44)</f>
        <v>509279027.91426742</v>
      </c>
      <c r="AE157" s="91">
        <f>Z157*(1+'Control Panel'!$C$44)</f>
        <v>509229976.33759415</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277768.92942388158</v>
      </c>
      <c r="AH157" s="91">
        <f t="shared" si="29"/>
        <v>43359.559080687352</v>
      </c>
      <c r="AI157" s="92">
        <f t="shared" si="30"/>
        <v>1105732.0664496659</v>
      </c>
      <c r="AJ157" s="92">
        <f t="shared" si="30"/>
        <v>1310263.3694695989</v>
      </c>
      <c r="AK157" s="92">
        <f t="shared" si="31"/>
        <v>204531.30301993294</v>
      </c>
    </row>
    <row r="158" spans="1:37" s="94" customFormat="1" ht="14" x14ac:dyDescent="0.3">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 x14ac:dyDescent="0.3">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5" x14ac:dyDescent="0.3">
      <c r="A160" s="109" t="s">
        <v>57</v>
      </c>
      <c r="B160" s="86"/>
      <c r="C160" s="95"/>
      <c r="D160" s="95">
        <f>SUM(D3:D157)</f>
        <v>8075469113.4495058</v>
      </c>
      <c r="E160" s="95">
        <f t="shared" ref="E160:F160" si="32">SUM(E3:E157)</f>
        <v>25738478.515713196</v>
      </c>
      <c r="F160" s="95">
        <f t="shared" si="32"/>
        <v>25738494.153745167</v>
      </c>
      <c r="G160" s="110"/>
      <c r="H160" s="110"/>
      <c r="I160" s="91">
        <f>SUM(I3:I157)</f>
        <v>15.638031995738856</v>
      </c>
      <c r="J160" s="92">
        <f t="shared" ref="J160:M160" si="33">SUM(J3:J157)</f>
        <v>8731809155.8216972</v>
      </c>
      <c r="K160" s="92">
        <f t="shared" si="33"/>
        <v>8640751951.3909721</v>
      </c>
      <c r="L160" s="92">
        <f t="shared" si="33"/>
        <v>26740931.25916253</v>
      </c>
      <c r="M160" s="92">
        <f t="shared" si="33"/>
        <v>26898207.506375857</v>
      </c>
      <c r="N160" s="92">
        <f t="shared" ref="N160:AK160" si="34">SUM(N3:N157)</f>
        <v>157276.24721344793</v>
      </c>
      <c r="O160" s="92">
        <f t="shared" si="34"/>
        <v>9343035796.7292156</v>
      </c>
      <c r="P160" s="92">
        <f t="shared" si="34"/>
        <v>9245604587.9883423</v>
      </c>
      <c r="Q160" s="92">
        <f t="shared" si="34"/>
        <v>27779302.880918596</v>
      </c>
      <c r="R160" s="92">
        <f t="shared" si="34"/>
        <v>28108859.844705261</v>
      </c>
      <c r="S160" s="92">
        <f t="shared" si="34"/>
        <v>329556.96378674952</v>
      </c>
      <c r="T160" s="92">
        <f t="shared" si="34"/>
        <v>9997048302.5002594</v>
      </c>
      <c r="U160" s="92">
        <f t="shared" si="34"/>
        <v>9892796909.1475296</v>
      </c>
      <c r="V160" s="92">
        <f t="shared" si="34"/>
        <v>28853364.305553395</v>
      </c>
      <c r="W160" s="92">
        <f t="shared" si="34"/>
        <v>29363304.565508075</v>
      </c>
      <c r="X160" s="92">
        <f t="shared" si="34"/>
        <v>509940.25995470153</v>
      </c>
      <c r="Y160" s="92">
        <f t="shared" si="34"/>
        <v>10696841683.675278</v>
      </c>
      <c r="Z160" s="92">
        <f t="shared" si="34"/>
        <v>10585292692.787851</v>
      </c>
      <c r="AA160" s="92">
        <f t="shared" si="34"/>
        <v>29957914.261701401</v>
      </c>
      <c r="AB160" s="92">
        <f t="shared" si="34"/>
        <v>30656706.52487684</v>
      </c>
      <c r="AC160" s="92">
        <f t="shared" si="34"/>
        <v>698792.26317552896</v>
      </c>
      <c r="AD160" s="92">
        <f t="shared" si="34"/>
        <v>11445620601.532545</v>
      </c>
      <c r="AE160" s="92">
        <f t="shared" si="34"/>
        <v>11326263181.283003</v>
      </c>
      <c r="AF160" s="92">
        <f t="shared" si="34"/>
        <v>31105370.002233516</v>
      </c>
      <c r="AG160" s="92">
        <f t="shared" si="34"/>
        <v>32015392.91895913</v>
      </c>
      <c r="AH160" s="92">
        <f t="shared" si="34"/>
        <v>910022.91672564554</v>
      </c>
      <c r="AI160" s="92">
        <f t="shared" si="34"/>
        <v>144436882.70956975</v>
      </c>
      <c r="AJ160" s="92">
        <f t="shared" si="34"/>
        <v>147042471.3604255</v>
      </c>
      <c r="AK160" s="92">
        <f t="shared" si="34"/>
        <v>2605588.6508560805</v>
      </c>
    </row>
    <row r="161" spans="1:37" s="94" customFormat="1" ht="14" x14ac:dyDescent="0.3">
      <c r="A161" s="86" t="s">
        <v>58</v>
      </c>
      <c r="B161" s="86"/>
      <c r="C161" s="112"/>
      <c r="D161" s="112"/>
      <c r="E161" s="96">
        <f>E160/155</f>
        <v>166054.70010137546</v>
      </c>
      <c r="F161" s="88">
        <f>F160/155</f>
        <v>166054.80099190431</v>
      </c>
      <c r="G161" s="113"/>
      <c r="H161" s="113"/>
      <c r="I161" s="114"/>
      <c r="J161" s="92">
        <f>J160/155</f>
        <v>56334252.618204497</v>
      </c>
      <c r="K161" s="92">
        <f>K160/155</f>
        <v>55746786.783167563</v>
      </c>
      <c r="L161" s="92">
        <f t="shared" ref="L161:M161" si="35">L160/155</f>
        <v>172522.13715588729</v>
      </c>
      <c r="M161" s="92">
        <f t="shared" si="35"/>
        <v>173536.82262177972</v>
      </c>
      <c r="N161" s="92"/>
      <c r="O161" s="92">
        <f>O160/155</f>
        <v>60277650.301478811</v>
      </c>
      <c r="P161" s="92">
        <f>P160/155</f>
        <v>59649061.857989304</v>
      </c>
      <c r="Q161" s="92">
        <f t="shared" ref="Q161:R161" si="36">Q160/155</f>
        <v>179221.30890915223</v>
      </c>
      <c r="R161" s="92">
        <f t="shared" si="36"/>
        <v>181347.48286906621</v>
      </c>
      <c r="S161" s="92"/>
      <c r="T161" s="92">
        <f>T160/155</f>
        <v>64497085.822582319</v>
      </c>
      <c r="U161" s="92">
        <f>U160/155</f>
        <v>63824496.188048579</v>
      </c>
      <c r="V161" s="92">
        <f t="shared" ref="V161:W161" si="37">V160/155</f>
        <v>186150.7374551832</v>
      </c>
      <c r="W161" s="92">
        <f t="shared" si="37"/>
        <v>189440.67461618112</v>
      </c>
      <c r="X161" s="92"/>
      <c r="Y161" s="92">
        <f>Y160/155</f>
        <v>69011881.830163077</v>
      </c>
      <c r="Z161" s="92">
        <f>Z160/155</f>
        <v>68292210.921211943</v>
      </c>
      <c r="AA161" s="92">
        <f t="shared" ref="AA161:AB161" si="38">AA160/155</f>
        <v>193276.86620452517</v>
      </c>
      <c r="AB161" s="92">
        <f t="shared" si="38"/>
        <v>197785.20338630219</v>
      </c>
      <c r="AC161" s="92"/>
      <c r="AD161" s="92">
        <f>AD160/155</f>
        <v>73842713.558274478</v>
      </c>
      <c r="AE161" s="92">
        <f>AE160/155</f>
        <v>73072665.685696796</v>
      </c>
      <c r="AF161" s="92">
        <f t="shared" ref="AF161:AG161" si="39">AF160/155</f>
        <v>200679.80646602268</v>
      </c>
      <c r="AG161" s="92">
        <f t="shared" si="39"/>
        <v>206550.92205780084</v>
      </c>
      <c r="AH161" s="115"/>
      <c r="AI161" s="116"/>
      <c r="AJ161" s="115"/>
      <c r="AK161" s="115"/>
    </row>
    <row r="162" spans="1:37" s="94" customFormat="1" ht="14" x14ac:dyDescent="0.3">
      <c r="A162" s="86" t="s">
        <v>59</v>
      </c>
      <c r="B162" s="86"/>
      <c r="C162" s="112"/>
      <c r="D162" s="112"/>
      <c r="E162" s="96"/>
      <c r="F162" s="88"/>
      <c r="G162" s="113"/>
      <c r="H162" s="113"/>
      <c r="I162" s="114"/>
      <c r="J162" s="92"/>
      <c r="K162" s="92"/>
      <c r="L162" s="118">
        <f>L161/J161</f>
        <v>3.0624731693012024E-3</v>
      </c>
      <c r="M162" s="118">
        <f>M161/K161</f>
        <v>3.1129475371695901E-3</v>
      </c>
      <c r="N162" s="92"/>
      <c r="O162" s="92"/>
      <c r="P162" s="92"/>
      <c r="Q162" s="118">
        <f>Q161/O161</f>
        <v>2.9732630255621516E-3</v>
      </c>
      <c r="R162" s="118">
        <f>R161/P161</f>
        <v>3.040240319299788E-3</v>
      </c>
      <c r="S162" s="92"/>
      <c r="T162" s="92"/>
      <c r="U162" s="92"/>
      <c r="V162" s="118">
        <f>V161/T161</f>
        <v>2.8861883460478206E-3</v>
      </c>
      <c r="W162" s="118">
        <f>W161/U161</f>
        <v>2.9681499413332577E-3</v>
      </c>
      <c r="X162" s="92"/>
      <c r="Y162" s="92"/>
      <c r="Z162" s="92"/>
      <c r="AA162" s="118">
        <f>AA161/Y161</f>
        <v>2.8006317329554329E-3</v>
      </c>
      <c r="AB162" s="118">
        <f>AB161/Z161</f>
        <v>2.8961604950011803E-3</v>
      </c>
      <c r="AC162" s="92"/>
      <c r="AD162" s="92"/>
      <c r="AE162" s="92"/>
      <c r="AF162" s="118">
        <f>AF161/AD161</f>
        <v>2.7176656544135817E-3</v>
      </c>
      <c r="AG162" s="118">
        <f>AG161/AE161</f>
        <v>2.8266509798099649E-3</v>
      </c>
      <c r="AH162" s="115"/>
      <c r="AI162" s="116"/>
      <c r="AJ162" s="115"/>
      <c r="AK162" s="115"/>
    </row>
    <row r="163" spans="1:37" s="94" customFormat="1" ht="14" x14ac:dyDescent="0.3">
      <c r="A163" s="86" t="s">
        <v>64</v>
      </c>
      <c r="B163" s="86"/>
      <c r="C163" s="117"/>
      <c r="D163" s="117"/>
      <c r="E163" s="88"/>
      <c r="F163" s="117"/>
      <c r="G163" s="113"/>
      <c r="H163" s="113"/>
      <c r="I163" s="114"/>
      <c r="J163" s="92">
        <f>J3</f>
        <v>1854408.0306019499</v>
      </c>
      <c r="K163" s="92">
        <f>K3</f>
        <v>1854408.0306019499</v>
      </c>
      <c r="L163" s="92">
        <f>L3</f>
        <v>18544.080306019499</v>
      </c>
      <c r="M163" s="92">
        <f>M3</f>
        <v>10430.117968120667</v>
      </c>
      <c r="N163" s="92"/>
      <c r="O163" s="92">
        <f>O3</f>
        <v>1984216.5927440864</v>
      </c>
      <c r="P163" s="92">
        <f>P3</f>
        <v>1984216.5927440864</v>
      </c>
      <c r="Q163" s="92">
        <f>Q3</f>
        <v>19842.165927440863</v>
      </c>
      <c r="R163" s="92">
        <f>R3</f>
        <v>11160.226225889115</v>
      </c>
      <c r="S163" s="92"/>
      <c r="T163" s="92">
        <f>T3</f>
        <v>2123111.7542361724</v>
      </c>
      <c r="U163" s="92">
        <f>U3</f>
        <v>2123111.7542361724</v>
      </c>
      <c r="V163" s="92">
        <f>V3</f>
        <v>21231.117542361724</v>
      </c>
      <c r="W163" s="92">
        <f>W3</f>
        <v>11941.442061701353</v>
      </c>
      <c r="X163" s="92"/>
      <c r="Y163" s="92">
        <f>Y3</f>
        <v>2271729.5770327048</v>
      </c>
      <c r="Z163" s="92">
        <f>Z3</f>
        <v>2271729.5770327048</v>
      </c>
      <c r="AA163" s="92">
        <f>AA3</f>
        <v>22717.295770327048</v>
      </c>
      <c r="AB163" s="92">
        <f>AB3</f>
        <v>12777.343006020448</v>
      </c>
      <c r="AC163" s="92"/>
      <c r="AD163" s="92">
        <f>AD3</f>
        <v>2430750.6474249945</v>
      </c>
      <c r="AE163" s="92">
        <f>AE3</f>
        <v>2430750.6474249945</v>
      </c>
      <c r="AF163" s="92">
        <f>AF3</f>
        <v>24307.506474249945</v>
      </c>
      <c r="AG163" s="92">
        <f>AG3</f>
        <v>13671.757016441881</v>
      </c>
      <c r="AH163" s="115"/>
      <c r="AI163" s="115"/>
      <c r="AJ163" s="115"/>
      <c r="AK163" s="115"/>
    </row>
    <row r="164" spans="1:37" s="94" customFormat="1" ht="14" x14ac:dyDescent="0.3">
      <c r="A164" s="86" t="s">
        <v>61</v>
      </c>
      <c r="B164" s="86"/>
      <c r="C164" s="117"/>
      <c r="D164" s="117"/>
      <c r="E164" s="88"/>
      <c r="F164" s="117"/>
      <c r="G164" s="113"/>
      <c r="H164" s="113"/>
      <c r="I164" s="114"/>
      <c r="J164" s="115"/>
      <c r="K164" s="115"/>
      <c r="L164" s="118">
        <f>L163/J163</f>
        <v>0.01</v>
      </c>
      <c r="M164" s="118">
        <f>M163/K163</f>
        <v>5.6245000000000002E-3</v>
      </c>
      <c r="N164" s="118"/>
      <c r="O164" s="118"/>
      <c r="P164" s="118"/>
      <c r="Q164" s="118">
        <f>Q163/O163</f>
        <v>0.01</v>
      </c>
      <c r="R164" s="118">
        <f>R163/P163</f>
        <v>5.6245000000000002E-3</v>
      </c>
      <c r="S164" s="118"/>
      <c r="T164" s="118"/>
      <c r="U164" s="118"/>
      <c r="V164" s="118">
        <f>V163/T163</f>
        <v>0.01</v>
      </c>
      <c r="W164" s="118">
        <f>W163/U163</f>
        <v>5.6245000000000002E-3</v>
      </c>
      <c r="X164" s="118"/>
      <c r="Y164" s="118"/>
      <c r="Z164" s="118"/>
      <c r="AA164" s="118">
        <f>AA163/Y163</f>
        <v>0.01</v>
      </c>
      <c r="AB164" s="118">
        <f>AB163/Z163</f>
        <v>5.6245000000000002E-3</v>
      </c>
      <c r="AC164" s="118"/>
      <c r="AD164" s="118"/>
      <c r="AE164" s="118"/>
      <c r="AF164" s="118">
        <f>AF163/AD163</f>
        <v>0.01</v>
      </c>
      <c r="AG164" s="118">
        <f>AG163/AE163</f>
        <v>5.6245000000000002E-3</v>
      </c>
      <c r="AH164" s="115"/>
      <c r="AI164" s="115"/>
      <c r="AJ164" s="115"/>
      <c r="AK164" s="115"/>
    </row>
    <row r="165" spans="1:37" s="94" customFormat="1" ht="14" x14ac:dyDescent="0.3">
      <c r="A165" s="86" t="s">
        <v>65</v>
      </c>
      <c r="B165" s="86"/>
      <c r="C165" s="117"/>
      <c r="D165" s="117"/>
      <c r="E165" s="88"/>
      <c r="F165" s="117"/>
      <c r="G165" s="113"/>
      <c r="H165" s="113"/>
      <c r="I165" s="114"/>
      <c r="J165" s="92">
        <f>J157</f>
        <v>388526531.9920125</v>
      </c>
      <c r="K165" s="92">
        <f>K157</f>
        <v>388489110.77902502</v>
      </c>
      <c r="L165" s="92">
        <f>L157</f>
        <v>208269.68946000002</v>
      </c>
      <c r="M165" s="92">
        <f>M157</f>
        <v>246794.09468198998</v>
      </c>
      <c r="N165" s="92"/>
      <c r="O165" s="92">
        <f>O157</f>
        <v>415723389.23145342</v>
      </c>
      <c r="P165" s="92">
        <f>P157</f>
        <v>415683348.53355682</v>
      </c>
      <c r="Q165" s="92">
        <f>Q157</f>
        <v>214517.78014380005</v>
      </c>
      <c r="R165" s="92">
        <f>R157</f>
        <v>254197.91752244969</v>
      </c>
      <c r="S165" s="92"/>
      <c r="T165" s="92">
        <f>T157</f>
        <v>444824026.47765517</v>
      </c>
      <c r="U165" s="92">
        <f>U157</f>
        <v>444781182.93090582</v>
      </c>
      <c r="V165" s="92">
        <f>V157</f>
        <v>220953.31354811406</v>
      </c>
      <c r="W165" s="92">
        <f>W157</f>
        <v>261823.85591304323</v>
      </c>
      <c r="X165" s="92"/>
      <c r="Y165" s="92">
        <f>Y157</f>
        <v>475961708.33109105</v>
      </c>
      <c r="Z165" s="92">
        <f>Z157</f>
        <v>475915865.73606926</v>
      </c>
      <c r="AA165" s="92">
        <f>AA157</f>
        <v>227581.91295455751</v>
      </c>
      <c r="AB165" s="92">
        <f>AB157</f>
        <v>269678.57192823454</v>
      </c>
      <c r="AC165" s="92"/>
      <c r="AD165" s="92">
        <f>AD157</f>
        <v>509279027.91426742</v>
      </c>
      <c r="AE165" s="92">
        <f>AE157</f>
        <v>509229976.33759415</v>
      </c>
      <c r="AF165" s="92">
        <f>AF157</f>
        <v>234409.37034319423</v>
      </c>
      <c r="AG165" s="92">
        <f>AG157</f>
        <v>277768.92942388158</v>
      </c>
      <c r="AH165" s="115"/>
      <c r="AI165" s="115"/>
      <c r="AJ165" s="115"/>
      <c r="AK165" s="115"/>
    </row>
    <row r="166" spans="1:37" s="94" customFormat="1" ht="14" x14ac:dyDescent="0.3">
      <c r="A166" s="86" t="s">
        <v>63</v>
      </c>
      <c r="B166" s="86"/>
      <c r="C166" s="117"/>
      <c r="D166" s="117"/>
      <c r="E166" s="88"/>
      <c r="F166" s="117"/>
      <c r="G166" s="113"/>
      <c r="H166" s="113"/>
      <c r="I166" s="114"/>
      <c r="J166" s="115"/>
      <c r="K166" s="115"/>
      <c r="L166" s="118">
        <f>L165/J165</f>
        <v>5.3605010806387278E-4</v>
      </c>
      <c r="M166" s="118">
        <f>M165/K165</f>
        <v>6.3526644076870398E-4</v>
      </c>
      <c r="N166" s="118"/>
      <c r="O166" s="118"/>
      <c r="P166" s="118"/>
      <c r="Q166" s="118">
        <f>Q165/O165</f>
        <v>5.1601085168765325E-4</v>
      </c>
      <c r="R166" s="118">
        <f>R165/P165</f>
        <v>6.1151816260912616E-4</v>
      </c>
      <c r="S166" s="118"/>
      <c r="T166" s="118"/>
      <c r="U166" s="118"/>
      <c r="V166" s="118">
        <f>V165/T165</f>
        <v>4.9672072639091853E-4</v>
      </c>
      <c r="W166" s="118">
        <f>W165/U165</f>
        <v>5.8865767249356867E-4</v>
      </c>
      <c r="X166" s="118"/>
      <c r="Y166" s="118"/>
      <c r="Z166" s="118"/>
      <c r="AA166" s="118">
        <f>AA165/Y165</f>
        <v>4.7815172727350109E-4</v>
      </c>
      <c r="AB166" s="118">
        <f>AB165/Z165</f>
        <v>5.6665177890453304E-4</v>
      </c>
      <c r="AC166" s="118"/>
      <c r="AD166" s="118"/>
      <c r="AE166" s="118"/>
      <c r="AF166" s="118">
        <f>AF165/AD165</f>
        <v>4.6027689634738886E-4</v>
      </c>
      <c r="AG166" s="118">
        <f>AG165/AE165</f>
        <v>5.4546853549668998E-4</v>
      </c>
      <c r="AH166" s="147"/>
      <c r="AI166" s="147"/>
      <c r="AJ166" s="147"/>
      <c r="AK166" s="147"/>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180"/>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140" activePane="bottomLeft" state="frozen"/>
      <selection pane="bottomLeft" activeCell="J101" sqref="J101"/>
    </sheetView>
  </sheetViews>
  <sheetFormatPr defaultColWidth="8.796875" defaultRowHeight="14.5" x14ac:dyDescent="0.35"/>
  <cols>
    <col min="1" max="12" width="20.69921875" style="16" customWidth="1"/>
    <col min="13" max="14" width="11.796875" style="16" bestFit="1" customWidth="1"/>
    <col min="15" max="15" width="8.796875" style="16"/>
    <col min="16" max="16" width="14.69921875" style="16" bestFit="1" customWidth="1"/>
    <col min="17" max="16384" width="8.796875" style="16"/>
  </cols>
  <sheetData>
    <row r="1" spans="1:16" ht="66" customHeight="1" x14ac:dyDescent="0.35">
      <c r="A1" s="222" t="s">
        <v>66</v>
      </c>
      <c r="B1" s="223"/>
      <c r="C1" s="223"/>
      <c r="D1" s="223"/>
      <c r="E1" s="223"/>
      <c r="F1" s="119"/>
      <c r="G1" s="119"/>
      <c r="H1" s="119"/>
      <c r="I1" s="119"/>
      <c r="J1" s="163"/>
      <c r="K1" s="119"/>
      <c r="L1" s="119"/>
      <c r="M1" s="119"/>
      <c r="N1" s="119"/>
    </row>
    <row r="2" spans="1:16" s="17" customFormat="1" ht="56" x14ac:dyDescent="0.3">
      <c r="A2" s="120"/>
      <c r="B2" s="120" t="s">
        <v>67</v>
      </c>
      <c r="C2" s="120" t="s">
        <v>68</v>
      </c>
      <c r="D2" s="120" t="s">
        <v>69</v>
      </c>
      <c r="E2" s="120" t="s">
        <v>70</v>
      </c>
      <c r="F2" s="120" t="s">
        <v>71</v>
      </c>
      <c r="G2" s="120" t="s">
        <v>72</v>
      </c>
      <c r="H2" s="120" t="s">
        <v>73</v>
      </c>
      <c r="I2" s="121" t="s">
        <v>74</v>
      </c>
      <c r="J2" s="122" t="s">
        <v>75</v>
      </c>
      <c r="K2" s="122" t="s">
        <v>76</v>
      </c>
      <c r="L2" s="121" t="s">
        <v>77</v>
      </c>
      <c r="M2" s="123"/>
      <c r="N2" s="123"/>
    </row>
    <row r="3" spans="1:16" ht="119.5" customHeight="1" x14ac:dyDescent="0.35">
      <c r="A3" s="124"/>
      <c r="B3" s="124"/>
      <c r="C3" s="124"/>
      <c r="D3" s="124"/>
      <c r="E3" s="124"/>
      <c r="F3" s="124"/>
      <c r="G3" s="124"/>
      <c r="H3" s="124"/>
      <c r="I3" s="125"/>
      <c r="J3" s="146" t="s">
        <v>78</v>
      </c>
      <c r="K3" s="146" t="s">
        <v>79</v>
      </c>
      <c r="L3" s="125"/>
      <c r="M3" s="119"/>
      <c r="N3" s="119"/>
    </row>
    <row r="4" spans="1:16" x14ac:dyDescent="0.35">
      <c r="A4" s="119" t="s">
        <v>80</v>
      </c>
      <c r="B4" s="126">
        <v>1468934.5299999998</v>
      </c>
      <c r="C4" s="127">
        <v>135473.68</v>
      </c>
      <c r="D4" s="127">
        <v>0</v>
      </c>
      <c r="E4" s="127">
        <v>0</v>
      </c>
      <c r="F4" s="127">
        <v>0</v>
      </c>
      <c r="G4" s="127">
        <v>0</v>
      </c>
      <c r="H4" s="128">
        <v>1421.41</v>
      </c>
      <c r="I4" s="129">
        <v>1605829.6199999996</v>
      </c>
      <c r="J4" s="193"/>
      <c r="K4" s="130"/>
      <c r="L4" s="131">
        <f t="shared" ref="L4:L45" si="0">(I4-J4)+K4</f>
        <v>1605829.6199999996</v>
      </c>
      <c r="M4" s="132"/>
      <c r="N4" s="119" t="s">
        <v>81</v>
      </c>
    </row>
    <row r="5" spans="1:16" x14ac:dyDescent="0.35">
      <c r="A5" s="119" t="s">
        <v>82</v>
      </c>
      <c r="B5" s="133">
        <v>2265616.06</v>
      </c>
      <c r="C5" s="134">
        <v>394436.78</v>
      </c>
      <c r="D5" s="134">
        <v>0</v>
      </c>
      <c r="E5" s="134">
        <v>0</v>
      </c>
      <c r="F5" s="134">
        <v>229189.09000000003</v>
      </c>
      <c r="G5" s="134">
        <v>0</v>
      </c>
      <c r="H5" s="135">
        <v>3431.5999999999995</v>
      </c>
      <c r="I5" s="136">
        <v>2892673.53</v>
      </c>
      <c r="J5" s="193">
        <v>355326</v>
      </c>
      <c r="K5" s="137"/>
      <c r="L5" s="131">
        <f t="shared" si="0"/>
        <v>2537347.5299999998</v>
      </c>
      <c r="M5" s="119"/>
      <c r="N5" s="119" t="s">
        <v>83</v>
      </c>
    </row>
    <row r="6" spans="1:16" x14ac:dyDescent="0.35">
      <c r="A6" s="119" t="s">
        <v>84</v>
      </c>
      <c r="B6" s="133">
        <v>2382703.7199999997</v>
      </c>
      <c r="C6" s="134">
        <v>974442.2899999998</v>
      </c>
      <c r="D6" s="134">
        <v>0</v>
      </c>
      <c r="E6" s="134">
        <v>0</v>
      </c>
      <c r="F6" s="134">
        <v>312923.77999999997</v>
      </c>
      <c r="G6" s="134">
        <v>0</v>
      </c>
      <c r="H6" s="135">
        <v>0</v>
      </c>
      <c r="I6" s="136">
        <v>3670069.7899999996</v>
      </c>
      <c r="J6" s="193"/>
      <c r="K6" s="137"/>
      <c r="L6" s="131">
        <f t="shared" si="0"/>
        <v>3670069.7899999996</v>
      </c>
      <c r="M6" s="119"/>
      <c r="N6" s="119" t="s">
        <v>85</v>
      </c>
    </row>
    <row r="7" spans="1:16" x14ac:dyDescent="0.35">
      <c r="A7" s="119" t="s">
        <v>86</v>
      </c>
      <c r="B7" s="133">
        <v>4849257.3599999994</v>
      </c>
      <c r="C7" s="134">
        <v>17667.03</v>
      </c>
      <c r="D7" s="134">
        <v>0</v>
      </c>
      <c r="E7" s="134">
        <v>0</v>
      </c>
      <c r="F7" s="134">
        <v>680916.40999999992</v>
      </c>
      <c r="G7" s="134">
        <v>4551</v>
      </c>
      <c r="H7" s="135">
        <v>0</v>
      </c>
      <c r="I7" s="136">
        <v>5552391.7999999998</v>
      </c>
      <c r="J7" s="193"/>
      <c r="K7" s="137"/>
      <c r="L7" s="131">
        <f t="shared" si="0"/>
        <v>5552391.7999999998</v>
      </c>
      <c r="M7" s="119"/>
      <c r="N7" s="119"/>
    </row>
    <row r="8" spans="1:16" x14ac:dyDescent="0.35">
      <c r="A8" s="119" t="s">
        <v>87</v>
      </c>
      <c r="B8" s="133">
        <v>5200099</v>
      </c>
      <c r="C8" s="134">
        <v>749439</v>
      </c>
      <c r="D8" s="134">
        <v>0</v>
      </c>
      <c r="E8" s="134">
        <v>0</v>
      </c>
      <c r="F8" s="134">
        <v>0</v>
      </c>
      <c r="G8" s="134">
        <v>207</v>
      </c>
      <c r="H8" s="135">
        <v>-8749</v>
      </c>
      <c r="I8" s="136">
        <v>5940996</v>
      </c>
      <c r="J8" s="193"/>
      <c r="K8" s="137"/>
      <c r="L8" s="131">
        <f t="shared" si="0"/>
        <v>5940996</v>
      </c>
      <c r="M8" s="119"/>
      <c r="N8" s="119"/>
    </row>
    <row r="9" spans="1:16" x14ac:dyDescent="0.35">
      <c r="A9" s="119" t="s">
        <v>88</v>
      </c>
      <c r="B9" s="133">
        <v>5568132.3799999999</v>
      </c>
      <c r="C9" s="134">
        <v>352664.31</v>
      </c>
      <c r="D9" s="134">
        <v>0</v>
      </c>
      <c r="E9" s="134">
        <v>0</v>
      </c>
      <c r="F9" s="134">
        <v>62522.010000000009</v>
      </c>
      <c r="G9" s="134">
        <v>0</v>
      </c>
      <c r="H9" s="135">
        <v>7098.7800000000025</v>
      </c>
      <c r="I9" s="136">
        <v>5990417.4799999995</v>
      </c>
      <c r="J9" s="193">
        <v>43174</v>
      </c>
      <c r="K9" s="137"/>
      <c r="L9" s="131">
        <f t="shared" si="0"/>
        <v>5947243.4799999995</v>
      </c>
      <c r="M9" s="119"/>
      <c r="N9" s="119"/>
    </row>
    <row r="10" spans="1:16" x14ac:dyDescent="0.35">
      <c r="A10" s="119" t="s">
        <v>89</v>
      </c>
      <c r="B10" s="133">
        <v>4951780.0999999996</v>
      </c>
      <c r="C10" s="134">
        <v>654050.15</v>
      </c>
      <c r="D10" s="134">
        <v>0</v>
      </c>
      <c r="E10" s="134">
        <v>0</v>
      </c>
      <c r="F10" s="134">
        <v>988922.41</v>
      </c>
      <c r="G10" s="134">
        <v>30000</v>
      </c>
      <c r="H10" s="135">
        <v>0</v>
      </c>
      <c r="I10" s="136">
        <v>6624752.6600000001</v>
      </c>
      <c r="J10" s="193"/>
      <c r="K10" s="137"/>
      <c r="L10" s="131">
        <f t="shared" si="0"/>
        <v>6624752.6600000001</v>
      </c>
      <c r="M10" s="119"/>
      <c r="N10" s="119"/>
    </row>
    <row r="11" spans="1:16" x14ac:dyDescent="0.35">
      <c r="A11" s="119" t="s">
        <v>56</v>
      </c>
      <c r="B11" s="133">
        <v>6598146.1299999999</v>
      </c>
      <c r="C11" s="134">
        <v>450</v>
      </c>
      <c r="D11" s="134">
        <v>0</v>
      </c>
      <c r="E11" s="134">
        <v>0</v>
      </c>
      <c r="F11" s="134">
        <v>0</v>
      </c>
      <c r="G11" s="134">
        <v>0</v>
      </c>
      <c r="H11" s="135">
        <v>102183.82</v>
      </c>
      <c r="I11" s="136">
        <v>6700779.9500000002</v>
      </c>
      <c r="J11" s="193"/>
      <c r="K11" s="137"/>
      <c r="L11" s="131">
        <f t="shared" si="0"/>
        <v>6700779.9500000002</v>
      </c>
      <c r="M11" s="119"/>
      <c r="N11" s="119"/>
    </row>
    <row r="12" spans="1:16" x14ac:dyDescent="0.35">
      <c r="A12" s="119" t="s">
        <v>90</v>
      </c>
      <c r="B12" s="133">
        <v>6970615.6873005033</v>
      </c>
      <c r="C12" s="134">
        <v>1200</v>
      </c>
      <c r="D12" s="134">
        <v>0</v>
      </c>
      <c r="E12" s="134">
        <v>0</v>
      </c>
      <c r="F12" s="134">
        <v>5861.9672727272718</v>
      </c>
      <c r="G12" s="134">
        <v>0</v>
      </c>
      <c r="H12" s="135">
        <v>1229.0181818181823</v>
      </c>
      <c r="I12" s="136">
        <v>6978906.6727550486</v>
      </c>
      <c r="J12" s="193">
        <v>8816</v>
      </c>
      <c r="K12" s="137"/>
      <c r="L12" s="131">
        <f t="shared" si="0"/>
        <v>6970090.6727550486</v>
      </c>
      <c r="M12" s="119"/>
      <c r="N12" s="119"/>
    </row>
    <row r="13" spans="1:16" x14ac:dyDescent="0.35">
      <c r="A13" s="119" t="s">
        <v>91</v>
      </c>
      <c r="B13" s="133">
        <v>6004890.9600000018</v>
      </c>
      <c r="C13" s="134">
        <v>1142912.1400000001</v>
      </c>
      <c r="D13" s="134">
        <v>0</v>
      </c>
      <c r="E13" s="134">
        <v>0</v>
      </c>
      <c r="F13" s="134">
        <v>0</v>
      </c>
      <c r="G13" s="134">
        <v>0</v>
      </c>
      <c r="H13" s="135">
        <v>114021.1</v>
      </c>
      <c r="I13" s="136">
        <v>7261824.2000000011</v>
      </c>
      <c r="J13" s="193"/>
      <c r="K13" s="137"/>
      <c r="L13" s="131">
        <f t="shared" si="0"/>
        <v>7261824.2000000011</v>
      </c>
      <c r="M13" s="119"/>
      <c r="N13" s="119"/>
    </row>
    <row r="14" spans="1:16" x14ac:dyDescent="0.35">
      <c r="A14" s="119" t="s">
        <v>92</v>
      </c>
      <c r="B14" s="133">
        <v>4279774.26</v>
      </c>
      <c r="C14" s="134">
        <v>1555676.93</v>
      </c>
      <c r="D14" s="134">
        <v>0</v>
      </c>
      <c r="E14" s="134">
        <v>0</v>
      </c>
      <c r="F14" s="134">
        <v>1893841.0699999998</v>
      </c>
      <c r="G14" s="134">
        <v>35127</v>
      </c>
      <c r="H14" s="135">
        <v>46529.17</v>
      </c>
      <c r="I14" s="136">
        <v>7810948.4299999997</v>
      </c>
      <c r="J14" s="193">
        <v>1830633</v>
      </c>
      <c r="K14" s="137"/>
      <c r="L14" s="131">
        <f t="shared" si="0"/>
        <v>5980315.4299999997</v>
      </c>
      <c r="M14" s="119"/>
      <c r="N14" s="119"/>
      <c r="P14" s="42"/>
    </row>
    <row r="15" spans="1:16" x14ac:dyDescent="0.35">
      <c r="A15" s="119" t="s">
        <v>93</v>
      </c>
      <c r="B15" s="133">
        <v>7487835.21</v>
      </c>
      <c r="C15" s="134">
        <v>353417.59</v>
      </c>
      <c r="D15" s="134">
        <v>0</v>
      </c>
      <c r="E15" s="134">
        <v>0</v>
      </c>
      <c r="F15" s="134">
        <v>0</v>
      </c>
      <c r="G15" s="134">
        <v>11088</v>
      </c>
      <c r="H15" s="135">
        <v>0</v>
      </c>
      <c r="I15" s="136">
        <v>7852340.7999999998</v>
      </c>
      <c r="J15" s="193"/>
      <c r="K15" s="137"/>
      <c r="L15" s="131">
        <f t="shared" si="0"/>
        <v>7852340.7999999998</v>
      </c>
      <c r="M15" s="119"/>
      <c r="N15" s="119"/>
    </row>
    <row r="16" spans="1:16" x14ac:dyDescent="0.35">
      <c r="A16" s="119" t="s">
        <v>94</v>
      </c>
      <c r="B16" s="133">
        <v>6696974.870000001</v>
      </c>
      <c r="C16" s="134">
        <v>812170.94</v>
      </c>
      <c r="D16" s="134">
        <v>0</v>
      </c>
      <c r="E16" s="134">
        <v>0</v>
      </c>
      <c r="F16" s="134">
        <v>638861.36</v>
      </c>
      <c r="G16" s="134">
        <v>0</v>
      </c>
      <c r="H16" s="135">
        <v>7583.75</v>
      </c>
      <c r="I16" s="136">
        <v>8155590.9200000009</v>
      </c>
      <c r="J16" s="193">
        <v>670314</v>
      </c>
      <c r="K16" s="137"/>
      <c r="L16" s="131">
        <f t="shared" si="0"/>
        <v>7485276.9200000009</v>
      </c>
      <c r="M16" s="119"/>
      <c r="N16" s="119"/>
    </row>
    <row r="17" spans="1:14" x14ac:dyDescent="0.35">
      <c r="A17" s="119" t="s">
        <v>95</v>
      </c>
      <c r="B17" s="133">
        <v>6390141.2699999996</v>
      </c>
      <c r="C17" s="134">
        <v>1616445.98</v>
      </c>
      <c r="D17" s="134">
        <v>0</v>
      </c>
      <c r="E17" s="134">
        <v>0</v>
      </c>
      <c r="F17" s="134">
        <v>90506.62999999999</v>
      </c>
      <c r="G17" s="134">
        <v>0</v>
      </c>
      <c r="H17" s="135">
        <v>60248.469999999987</v>
      </c>
      <c r="I17" s="136">
        <v>8157342.3499999996</v>
      </c>
      <c r="J17" s="193">
        <v>102785</v>
      </c>
      <c r="K17" s="137"/>
      <c r="L17" s="131">
        <f t="shared" si="0"/>
        <v>8054557.3499999996</v>
      </c>
      <c r="M17" s="119"/>
      <c r="N17" s="119"/>
    </row>
    <row r="18" spans="1:14" x14ac:dyDescent="0.35">
      <c r="A18" s="119" t="s">
        <v>96</v>
      </c>
      <c r="B18" s="133">
        <v>7879649.4399999995</v>
      </c>
      <c r="C18" s="134">
        <v>993728.77999999991</v>
      </c>
      <c r="D18" s="134">
        <v>0</v>
      </c>
      <c r="E18" s="134">
        <v>0</v>
      </c>
      <c r="F18" s="134">
        <v>0</v>
      </c>
      <c r="G18" s="134">
        <v>-11961</v>
      </c>
      <c r="H18" s="135">
        <v>-74622.73000000001</v>
      </c>
      <c r="I18" s="136">
        <v>8786794.4899999984</v>
      </c>
      <c r="J18" s="193"/>
      <c r="K18" s="137"/>
      <c r="L18" s="131">
        <f t="shared" si="0"/>
        <v>8786794.4899999984</v>
      </c>
      <c r="M18" s="119"/>
      <c r="N18" s="119"/>
    </row>
    <row r="19" spans="1:14" x14ac:dyDescent="0.35">
      <c r="A19" s="119" t="s">
        <v>97</v>
      </c>
      <c r="B19" s="133">
        <v>6933259</v>
      </c>
      <c r="C19" s="134">
        <v>1814122</v>
      </c>
      <c r="D19" s="134">
        <v>0</v>
      </c>
      <c r="E19" s="134">
        <v>0</v>
      </c>
      <c r="F19" s="134">
        <v>57607</v>
      </c>
      <c r="G19" s="134">
        <v>0</v>
      </c>
      <c r="H19" s="135">
        <v>22094</v>
      </c>
      <c r="I19" s="136">
        <v>8827082</v>
      </c>
      <c r="J19" s="193"/>
      <c r="K19" s="137"/>
      <c r="L19" s="131">
        <f t="shared" si="0"/>
        <v>8827082</v>
      </c>
      <c r="M19" s="119"/>
      <c r="N19" s="119"/>
    </row>
    <row r="20" spans="1:14" x14ac:dyDescent="0.35">
      <c r="A20" s="119" t="s">
        <v>98</v>
      </c>
      <c r="B20" s="133">
        <v>7911330.6999999993</v>
      </c>
      <c r="C20" s="134">
        <v>862036.04000000027</v>
      </c>
      <c r="D20" s="134">
        <v>0</v>
      </c>
      <c r="E20" s="134">
        <v>0</v>
      </c>
      <c r="F20" s="134">
        <v>0</v>
      </c>
      <c r="G20" s="134">
        <v>517181</v>
      </c>
      <c r="H20" s="135">
        <v>15262.69</v>
      </c>
      <c r="I20" s="136">
        <v>9305810.4299999997</v>
      </c>
      <c r="J20" s="193"/>
      <c r="K20" s="137"/>
      <c r="L20" s="131">
        <f t="shared" si="0"/>
        <v>9305810.4299999997</v>
      </c>
      <c r="M20" s="119"/>
      <c r="N20" s="119"/>
    </row>
    <row r="21" spans="1:14" x14ac:dyDescent="0.35">
      <c r="A21" s="119" t="s">
        <v>99</v>
      </c>
      <c r="B21" s="133">
        <v>3134019.6832260122</v>
      </c>
      <c r="C21" s="134">
        <v>4887127.0266666664</v>
      </c>
      <c r="D21" s="134">
        <v>0</v>
      </c>
      <c r="E21" s="134">
        <v>0</v>
      </c>
      <c r="F21" s="134">
        <v>242343.8133333333</v>
      </c>
      <c r="G21" s="134">
        <v>1311617.3333333333</v>
      </c>
      <c r="H21" s="135">
        <v>84991.973333333328</v>
      </c>
      <c r="I21" s="136">
        <v>9660099.8298926782</v>
      </c>
      <c r="J21" s="193"/>
      <c r="K21" s="137"/>
      <c r="L21" s="131">
        <f t="shared" si="0"/>
        <v>9660099.8298926782</v>
      </c>
      <c r="M21" s="119"/>
      <c r="N21" s="119"/>
    </row>
    <row r="22" spans="1:14" x14ac:dyDescent="0.35">
      <c r="A22" s="119" t="s">
        <v>100</v>
      </c>
      <c r="B22" s="133">
        <v>8853020</v>
      </c>
      <c r="C22" s="134">
        <v>0</v>
      </c>
      <c r="D22" s="134">
        <v>0</v>
      </c>
      <c r="E22" s="134">
        <v>0</v>
      </c>
      <c r="F22" s="134">
        <v>1068961</v>
      </c>
      <c r="G22" s="134">
        <v>0</v>
      </c>
      <c r="H22" s="135">
        <v>0</v>
      </c>
      <c r="I22" s="136">
        <v>9921981</v>
      </c>
      <c r="J22" s="193"/>
      <c r="K22" s="137"/>
      <c r="L22" s="131">
        <f t="shared" si="0"/>
        <v>9921981</v>
      </c>
      <c r="M22" s="119"/>
      <c r="N22" s="119"/>
    </row>
    <row r="23" spans="1:14" x14ac:dyDescent="0.35">
      <c r="A23" s="119" t="s">
        <v>101</v>
      </c>
      <c r="B23" s="133">
        <v>9626263</v>
      </c>
      <c r="C23" s="134">
        <v>0</v>
      </c>
      <c r="D23" s="134">
        <v>0</v>
      </c>
      <c r="E23" s="134">
        <v>0</v>
      </c>
      <c r="F23" s="134">
        <v>641736</v>
      </c>
      <c r="G23" s="134">
        <v>140881</v>
      </c>
      <c r="H23" s="135">
        <v>0</v>
      </c>
      <c r="I23" s="136">
        <v>10408880</v>
      </c>
      <c r="J23" s="193"/>
      <c r="K23" s="137"/>
      <c r="L23" s="131">
        <f t="shared" si="0"/>
        <v>10408880</v>
      </c>
      <c r="M23" s="119"/>
      <c r="N23" s="119"/>
    </row>
    <row r="24" spans="1:14" x14ac:dyDescent="0.35">
      <c r="A24" s="119" t="s">
        <v>102</v>
      </c>
      <c r="B24" s="133">
        <v>5866024.0099999998</v>
      </c>
      <c r="C24" s="134">
        <v>143449.24</v>
      </c>
      <c r="D24" s="134">
        <v>0</v>
      </c>
      <c r="E24" s="134">
        <v>0</v>
      </c>
      <c r="F24" s="134">
        <v>4554957.1500000004</v>
      </c>
      <c r="G24" s="134">
        <v>0</v>
      </c>
      <c r="H24" s="135">
        <v>215048.34</v>
      </c>
      <c r="I24" s="136">
        <v>10779478.74</v>
      </c>
      <c r="J24" s="193"/>
      <c r="K24" s="137"/>
      <c r="L24" s="131">
        <f t="shared" si="0"/>
        <v>10779478.74</v>
      </c>
      <c r="M24" s="119"/>
      <c r="N24" s="119"/>
    </row>
    <row r="25" spans="1:14" x14ac:dyDescent="0.35">
      <c r="A25" s="119" t="s">
        <v>103</v>
      </c>
      <c r="B25" s="133">
        <v>7131073</v>
      </c>
      <c r="C25" s="134">
        <v>2419743</v>
      </c>
      <c r="D25" s="134">
        <v>0</v>
      </c>
      <c r="E25" s="134">
        <v>0</v>
      </c>
      <c r="F25" s="134">
        <v>1521272</v>
      </c>
      <c r="G25" s="134">
        <v>0</v>
      </c>
      <c r="H25" s="135">
        <v>-121837</v>
      </c>
      <c r="I25" s="136">
        <v>10950251</v>
      </c>
      <c r="J25" s="193"/>
      <c r="K25" s="137"/>
      <c r="L25" s="131">
        <f t="shared" si="0"/>
        <v>10950251</v>
      </c>
      <c r="M25" s="119"/>
      <c r="N25" s="119"/>
    </row>
    <row r="26" spans="1:14" x14ac:dyDescent="0.35">
      <c r="A26" s="119" t="s">
        <v>104</v>
      </c>
      <c r="B26" s="133">
        <v>10205873.439999999</v>
      </c>
      <c r="C26" s="134">
        <v>153833.17000000001</v>
      </c>
      <c r="D26" s="134">
        <v>0</v>
      </c>
      <c r="E26" s="134">
        <v>0</v>
      </c>
      <c r="F26" s="134">
        <v>799171.60999999987</v>
      </c>
      <c r="G26" s="134">
        <v>0</v>
      </c>
      <c r="H26" s="135">
        <v>20381.439999999999</v>
      </c>
      <c r="I26" s="136">
        <v>11179259.659999998</v>
      </c>
      <c r="J26" s="193"/>
      <c r="K26" s="137"/>
      <c r="L26" s="131">
        <f t="shared" si="0"/>
        <v>11179259.659999998</v>
      </c>
      <c r="M26" s="119"/>
      <c r="N26" s="119"/>
    </row>
    <row r="27" spans="1:14" x14ac:dyDescent="0.35">
      <c r="A27" s="119" t="s">
        <v>105</v>
      </c>
      <c r="B27" s="133">
        <v>11090803.210000001</v>
      </c>
      <c r="C27" s="134">
        <v>-700</v>
      </c>
      <c r="D27" s="134">
        <v>0</v>
      </c>
      <c r="E27" s="134">
        <v>0</v>
      </c>
      <c r="F27" s="134">
        <v>299287.85000000003</v>
      </c>
      <c r="G27" s="134">
        <v>101817</v>
      </c>
      <c r="H27" s="135">
        <v>0</v>
      </c>
      <c r="I27" s="136">
        <v>11491208.060000001</v>
      </c>
      <c r="J27" s="193"/>
      <c r="K27" s="137"/>
      <c r="L27" s="131">
        <f t="shared" si="0"/>
        <v>11491208.060000001</v>
      </c>
      <c r="M27" s="119"/>
      <c r="N27" s="119"/>
    </row>
    <row r="28" spans="1:14" x14ac:dyDescent="0.35">
      <c r="A28" s="119" t="s">
        <v>106</v>
      </c>
      <c r="B28" s="133">
        <v>6869195</v>
      </c>
      <c r="C28" s="134">
        <v>2811964</v>
      </c>
      <c r="D28" s="134">
        <v>0</v>
      </c>
      <c r="E28" s="134">
        <v>0</v>
      </c>
      <c r="F28" s="134">
        <v>2001105</v>
      </c>
      <c r="G28" s="134">
        <v>0</v>
      </c>
      <c r="H28" s="135">
        <v>-45375</v>
      </c>
      <c r="I28" s="136">
        <v>11636889</v>
      </c>
      <c r="J28" s="193"/>
      <c r="K28" s="137"/>
      <c r="L28" s="131">
        <f t="shared" si="0"/>
        <v>11636889</v>
      </c>
      <c r="M28" s="119"/>
      <c r="N28" s="119"/>
    </row>
    <row r="29" spans="1:14" x14ac:dyDescent="0.35">
      <c r="A29" s="119" t="s">
        <v>107</v>
      </c>
      <c r="B29" s="133">
        <v>10606075</v>
      </c>
      <c r="C29" s="134">
        <v>802586.18181818188</v>
      </c>
      <c r="D29" s="134">
        <v>0</v>
      </c>
      <c r="E29" s="134">
        <v>0</v>
      </c>
      <c r="F29" s="134">
        <v>331429.09090909088</v>
      </c>
      <c r="G29" s="134">
        <v>0</v>
      </c>
      <c r="H29" s="135">
        <v>0</v>
      </c>
      <c r="I29" s="136">
        <v>11740090.272727273</v>
      </c>
      <c r="J29" s="193">
        <v>745369</v>
      </c>
      <c r="K29" s="137"/>
      <c r="L29" s="131">
        <f t="shared" si="0"/>
        <v>10994721.272727273</v>
      </c>
      <c r="M29" s="119"/>
      <c r="N29" s="119"/>
    </row>
    <row r="30" spans="1:14" x14ac:dyDescent="0.35">
      <c r="A30" s="119" t="s">
        <v>108</v>
      </c>
      <c r="B30" s="133">
        <v>7669247</v>
      </c>
      <c r="C30" s="134">
        <v>775946</v>
      </c>
      <c r="D30" s="134">
        <v>0</v>
      </c>
      <c r="E30" s="134">
        <v>0</v>
      </c>
      <c r="F30" s="134">
        <v>3250078</v>
      </c>
      <c r="G30" s="134">
        <v>45248</v>
      </c>
      <c r="H30" s="135">
        <v>0</v>
      </c>
      <c r="I30" s="136">
        <v>11740519</v>
      </c>
      <c r="J30" s="193">
        <v>3375209</v>
      </c>
      <c r="K30" s="137"/>
      <c r="L30" s="131">
        <f t="shared" si="0"/>
        <v>8365310</v>
      </c>
      <c r="M30" s="119"/>
      <c r="N30" s="119"/>
    </row>
    <row r="31" spans="1:14" x14ac:dyDescent="0.35">
      <c r="A31" s="119" t="s">
        <v>109</v>
      </c>
      <c r="B31" s="133">
        <v>9015285.4099999983</v>
      </c>
      <c r="C31" s="134">
        <v>49600.09</v>
      </c>
      <c r="D31" s="134">
        <v>0</v>
      </c>
      <c r="E31" s="134">
        <v>0</v>
      </c>
      <c r="F31" s="134">
        <v>1656927.8600000006</v>
      </c>
      <c r="G31" s="134">
        <v>851681</v>
      </c>
      <c r="H31" s="135">
        <v>340882.75</v>
      </c>
      <c r="I31" s="136">
        <v>11914377.109999999</v>
      </c>
      <c r="J31" s="193"/>
      <c r="K31" s="137"/>
      <c r="L31" s="131">
        <f t="shared" si="0"/>
        <v>11914377.109999999</v>
      </c>
      <c r="M31" s="119"/>
      <c r="N31" s="119"/>
    </row>
    <row r="32" spans="1:14" x14ac:dyDescent="0.35">
      <c r="A32" s="119" t="s">
        <v>110</v>
      </c>
      <c r="B32" s="133">
        <v>11443322.909999998</v>
      </c>
      <c r="C32" s="134">
        <v>939178.73000000021</v>
      </c>
      <c r="D32" s="134">
        <v>0</v>
      </c>
      <c r="E32" s="134">
        <v>0</v>
      </c>
      <c r="F32" s="134">
        <v>0</v>
      </c>
      <c r="G32" s="134">
        <v>0</v>
      </c>
      <c r="H32" s="135">
        <v>37835.100000000006</v>
      </c>
      <c r="I32" s="136">
        <v>12420336.739999998</v>
      </c>
      <c r="J32" s="193"/>
      <c r="K32" s="137"/>
      <c r="L32" s="131">
        <f t="shared" si="0"/>
        <v>12420336.739999998</v>
      </c>
      <c r="M32" s="119"/>
      <c r="N32" s="119"/>
    </row>
    <row r="33" spans="1:14" x14ac:dyDescent="0.35">
      <c r="A33" s="119" t="s">
        <v>111</v>
      </c>
      <c r="B33" s="133">
        <v>10960278</v>
      </c>
      <c r="C33" s="134">
        <v>1024296</v>
      </c>
      <c r="D33" s="134">
        <v>173681</v>
      </c>
      <c r="E33" s="134">
        <v>0</v>
      </c>
      <c r="F33" s="134">
        <v>587756</v>
      </c>
      <c r="G33" s="134">
        <v>0</v>
      </c>
      <c r="H33" s="135">
        <v>-74444</v>
      </c>
      <c r="I33" s="136">
        <v>12671567</v>
      </c>
      <c r="J33" s="193">
        <v>454213</v>
      </c>
      <c r="K33" s="137"/>
      <c r="L33" s="131">
        <f t="shared" si="0"/>
        <v>12217354</v>
      </c>
      <c r="M33" s="119"/>
      <c r="N33" s="119"/>
    </row>
    <row r="34" spans="1:14" x14ac:dyDescent="0.35">
      <c r="A34" s="119" t="s">
        <v>112</v>
      </c>
      <c r="B34" s="133">
        <v>10566315.539999999</v>
      </c>
      <c r="C34" s="134">
        <v>447141.48</v>
      </c>
      <c r="D34" s="134">
        <v>0</v>
      </c>
      <c r="E34" s="134">
        <v>0</v>
      </c>
      <c r="F34" s="134">
        <v>1746505.3</v>
      </c>
      <c r="G34" s="134">
        <v>0</v>
      </c>
      <c r="H34" s="135">
        <v>242987.44</v>
      </c>
      <c r="I34" s="136">
        <v>13002949.76</v>
      </c>
      <c r="J34" s="193">
        <v>200255</v>
      </c>
      <c r="K34" s="137"/>
      <c r="L34" s="131">
        <f t="shared" si="0"/>
        <v>12802694.76</v>
      </c>
      <c r="M34" s="119"/>
      <c r="N34" s="119"/>
    </row>
    <row r="35" spans="1:14" x14ac:dyDescent="0.35">
      <c r="A35" s="119" t="s">
        <v>113</v>
      </c>
      <c r="B35" s="133">
        <v>12439354.209999999</v>
      </c>
      <c r="C35" s="134">
        <v>548421.25999999989</v>
      </c>
      <c r="D35" s="134">
        <v>0</v>
      </c>
      <c r="E35" s="134">
        <v>0</v>
      </c>
      <c r="F35" s="134">
        <v>33851.4</v>
      </c>
      <c r="G35" s="134">
        <v>70500</v>
      </c>
      <c r="H35" s="135">
        <v>17335.259999999998</v>
      </c>
      <c r="I35" s="136">
        <v>13109462.129999999</v>
      </c>
      <c r="J35" s="193"/>
      <c r="K35" s="137"/>
      <c r="L35" s="131">
        <f t="shared" si="0"/>
        <v>13109462.129999999</v>
      </c>
      <c r="M35" s="119"/>
      <c r="N35" s="119"/>
    </row>
    <row r="36" spans="1:14" x14ac:dyDescent="0.35">
      <c r="A36" s="119" t="s">
        <v>114</v>
      </c>
      <c r="B36" s="133">
        <v>8632058</v>
      </c>
      <c r="C36" s="134">
        <v>2524269</v>
      </c>
      <c r="D36" s="134">
        <v>0</v>
      </c>
      <c r="E36" s="134">
        <v>0</v>
      </c>
      <c r="F36" s="134">
        <v>780436</v>
      </c>
      <c r="G36" s="134">
        <v>1175783</v>
      </c>
      <c r="H36" s="135">
        <v>276041</v>
      </c>
      <c r="I36" s="136">
        <v>13388587</v>
      </c>
      <c r="J36" s="193">
        <v>317790</v>
      </c>
      <c r="K36" s="137"/>
      <c r="L36" s="131">
        <f t="shared" si="0"/>
        <v>13070797</v>
      </c>
      <c r="M36" s="119"/>
      <c r="N36" s="119"/>
    </row>
    <row r="37" spans="1:14" x14ac:dyDescent="0.35">
      <c r="A37" s="119" t="s">
        <v>115</v>
      </c>
      <c r="B37" s="133">
        <v>9547145.4199999999</v>
      </c>
      <c r="C37" s="134">
        <v>4215688.16</v>
      </c>
      <c r="D37" s="134">
        <v>0</v>
      </c>
      <c r="E37" s="134">
        <v>0</v>
      </c>
      <c r="F37" s="134">
        <v>0</v>
      </c>
      <c r="G37" s="134">
        <v>0</v>
      </c>
      <c r="H37" s="135">
        <v>61286.080000000002</v>
      </c>
      <c r="I37" s="136">
        <v>13824119.66</v>
      </c>
      <c r="J37" s="193"/>
      <c r="K37" s="137"/>
      <c r="L37" s="131">
        <f t="shared" si="0"/>
        <v>13824119.66</v>
      </c>
      <c r="M37" s="119"/>
      <c r="N37" s="119"/>
    </row>
    <row r="38" spans="1:14" x14ac:dyDescent="0.35">
      <c r="A38" s="119" t="s">
        <v>116</v>
      </c>
      <c r="B38" s="133">
        <v>13701903.360000001</v>
      </c>
      <c r="C38" s="134">
        <v>192236.03</v>
      </c>
      <c r="D38" s="134">
        <v>0</v>
      </c>
      <c r="E38" s="134">
        <v>0</v>
      </c>
      <c r="F38" s="134">
        <v>0</v>
      </c>
      <c r="G38" s="134">
        <v>0</v>
      </c>
      <c r="H38" s="135">
        <v>10020.48</v>
      </c>
      <c r="I38" s="136">
        <v>13904159.870000001</v>
      </c>
      <c r="J38" s="193"/>
      <c r="K38" s="137"/>
      <c r="L38" s="131">
        <f t="shared" si="0"/>
        <v>13904159.870000001</v>
      </c>
      <c r="M38" s="119"/>
      <c r="N38" s="119"/>
    </row>
    <row r="39" spans="1:14" x14ac:dyDescent="0.35">
      <c r="A39" s="119" t="s">
        <v>117</v>
      </c>
      <c r="B39" s="133">
        <v>10139998.920000002</v>
      </c>
      <c r="C39" s="134">
        <v>51100</v>
      </c>
      <c r="D39" s="134">
        <v>0</v>
      </c>
      <c r="E39" s="134">
        <v>0</v>
      </c>
      <c r="F39" s="134">
        <v>3950330.7600000007</v>
      </c>
      <c r="G39" s="134">
        <v>0</v>
      </c>
      <c r="H39" s="135">
        <v>0</v>
      </c>
      <c r="I39" s="136">
        <v>14141429.680000003</v>
      </c>
      <c r="J39" s="193">
        <v>49313</v>
      </c>
      <c r="K39" s="137"/>
      <c r="L39" s="131">
        <f t="shared" si="0"/>
        <v>14092116.680000003</v>
      </c>
      <c r="M39" s="119"/>
      <c r="N39" s="119"/>
    </row>
    <row r="40" spans="1:14" x14ac:dyDescent="0.35">
      <c r="A40" s="119" t="s">
        <v>118</v>
      </c>
      <c r="B40" s="133">
        <v>6500967.3699999992</v>
      </c>
      <c r="C40" s="134">
        <v>8005215.959999999</v>
      </c>
      <c r="D40" s="134">
        <v>0</v>
      </c>
      <c r="E40" s="134">
        <v>0</v>
      </c>
      <c r="F40" s="134">
        <v>0</v>
      </c>
      <c r="G40" s="134">
        <v>0</v>
      </c>
      <c r="H40" s="135">
        <v>386611.82181818178</v>
      </c>
      <c r="I40" s="136">
        <v>14892795.15181818</v>
      </c>
      <c r="J40" s="193"/>
      <c r="K40" s="137"/>
      <c r="L40" s="131">
        <f t="shared" si="0"/>
        <v>14892795.15181818</v>
      </c>
      <c r="M40" s="119"/>
      <c r="N40" s="119"/>
    </row>
    <row r="41" spans="1:14" x14ac:dyDescent="0.35">
      <c r="A41" s="119" t="s">
        <v>119</v>
      </c>
      <c r="B41" s="133">
        <v>12680776.939999999</v>
      </c>
      <c r="C41" s="134">
        <v>1568964.5599999998</v>
      </c>
      <c r="D41" s="134">
        <v>0</v>
      </c>
      <c r="E41" s="134">
        <v>0</v>
      </c>
      <c r="F41" s="134">
        <v>530423.5</v>
      </c>
      <c r="G41" s="134">
        <v>184829</v>
      </c>
      <c r="H41" s="135">
        <v>0</v>
      </c>
      <c r="I41" s="136">
        <v>14964994</v>
      </c>
      <c r="J41" s="193"/>
      <c r="K41" s="137"/>
      <c r="L41" s="131">
        <f t="shared" si="0"/>
        <v>14964994</v>
      </c>
      <c r="M41" s="119"/>
      <c r="N41" s="119"/>
    </row>
    <row r="42" spans="1:14" x14ac:dyDescent="0.35">
      <c r="A42" s="119" t="s">
        <v>120</v>
      </c>
      <c r="B42" s="133">
        <v>13779401.950000001</v>
      </c>
      <c r="C42" s="134">
        <v>1193012.45</v>
      </c>
      <c r="D42" s="134">
        <v>0</v>
      </c>
      <c r="E42" s="134">
        <v>0</v>
      </c>
      <c r="F42" s="134">
        <v>0</v>
      </c>
      <c r="G42" s="134">
        <v>0</v>
      </c>
      <c r="H42" s="135">
        <v>13003.620000000014</v>
      </c>
      <c r="I42" s="136">
        <v>14985418.02</v>
      </c>
      <c r="J42" s="193"/>
      <c r="K42" s="137"/>
      <c r="L42" s="131">
        <f t="shared" si="0"/>
        <v>14985418.02</v>
      </c>
      <c r="M42" s="119"/>
      <c r="N42" s="119"/>
    </row>
    <row r="43" spans="1:14" x14ac:dyDescent="0.35">
      <c r="A43" s="119" t="s">
        <v>121</v>
      </c>
      <c r="B43" s="133">
        <v>9881080.0799999982</v>
      </c>
      <c r="C43" s="134">
        <v>941029.84000000008</v>
      </c>
      <c r="D43" s="134">
        <v>0</v>
      </c>
      <c r="E43" s="134">
        <v>0</v>
      </c>
      <c r="F43" s="134">
        <v>4114785.5699999994</v>
      </c>
      <c r="G43" s="134">
        <v>455511</v>
      </c>
      <c r="H43" s="135">
        <v>0</v>
      </c>
      <c r="I43" s="136">
        <v>15392406.489999998</v>
      </c>
      <c r="J43" s="193">
        <v>2762680</v>
      </c>
      <c r="K43" s="137"/>
      <c r="L43" s="131">
        <f t="shared" si="0"/>
        <v>12629726.489999998</v>
      </c>
      <c r="M43" s="119"/>
      <c r="N43" s="119"/>
    </row>
    <row r="44" spans="1:14" x14ac:dyDescent="0.35">
      <c r="A44" s="119" t="s">
        <v>122</v>
      </c>
      <c r="B44" s="133">
        <v>13664394</v>
      </c>
      <c r="C44" s="134">
        <v>1540889</v>
      </c>
      <c r="D44" s="134">
        <v>0</v>
      </c>
      <c r="E44" s="134">
        <v>0</v>
      </c>
      <c r="F44" s="134">
        <v>248508</v>
      </c>
      <c r="G44" s="134">
        <v>123075</v>
      </c>
      <c r="H44" s="135">
        <v>14918</v>
      </c>
      <c r="I44" s="136">
        <v>15591784</v>
      </c>
      <c r="J44" s="193">
        <v>322092</v>
      </c>
      <c r="K44" s="137"/>
      <c r="L44" s="131">
        <f t="shared" si="0"/>
        <v>15269692</v>
      </c>
      <c r="M44" s="119"/>
      <c r="N44" s="119"/>
    </row>
    <row r="45" spans="1:14" x14ac:dyDescent="0.35">
      <c r="A45" s="119" t="s">
        <v>123</v>
      </c>
      <c r="B45" s="133">
        <v>4480371.43</v>
      </c>
      <c r="C45" s="134">
        <v>11762657.27</v>
      </c>
      <c r="D45" s="134">
        <v>0</v>
      </c>
      <c r="E45" s="134">
        <v>0</v>
      </c>
      <c r="F45" s="134">
        <v>0</v>
      </c>
      <c r="G45" s="134">
        <v>0</v>
      </c>
      <c r="H45" s="135">
        <v>111370.12999999999</v>
      </c>
      <c r="I45" s="136">
        <v>16354398.83</v>
      </c>
      <c r="J45" s="193"/>
      <c r="K45" s="137"/>
      <c r="L45" s="131">
        <f t="shared" si="0"/>
        <v>16354398.83</v>
      </c>
      <c r="M45" s="119"/>
      <c r="N45" s="119"/>
    </row>
    <row r="46" spans="1:14" x14ac:dyDescent="0.35">
      <c r="A46" s="119" t="s">
        <v>124</v>
      </c>
      <c r="B46" s="133">
        <v>15856772</v>
      </c>
      <c r="C46" s="134">
        <v>704253</v>
      </c>
      <c r="D46" s="134">
        <v>0</v>
      </c>
      <c r="E46" s="134">
        <v>0</v>
      </c>
      <c r="F46" s="134">
        <v>0</v>
      </c>
      <c r="G46" s="134">
        <v>0</v>
      </c>
      <c r="H46" s="135">
        <v>211853</v>
      </c>
      <c r="I46" s="136">
        <v>16772878</v>
      </c>
      <c r="J46" s="193"/>
      <c r="K46" s="137"/>
      <c r="L46" s="131">
        <f>+I46-J46+K46</f>
        <v>16772878</v>
      </c>
      <c r="M46" s="119"/>
      <c r="N46" s="119"/>
    </row>
    <row r="47" spans="1:14" x14ac:dyDescent="0.35">
      <c r="A47" s="119" t="s">
        <v>125</v>
      </c>
      <c r="B47" s="133">
        <v>15713385</v>
      </c>
      <c r="C47" s="134">
        <v>61957</v>
      </c>
      <c r="D47" s="134">
        <v>0</v>
      </c>
      <c r="E47" s="134">
        <v>0</v>
      </c>
      <c r="F47" s="134">
        <v>1052370</v>
      </c>
      <c r="G47" s="134">
        <v>0</v>
      </c>
      <c r="H47" s="135">
        <v>84238</v>
      </c>
      <c r="I47" s="136">
        <v>16911950</v>
      </c>
      <c r="J47" s="193"/>
      <c r="K47" s="137"/>
      <c r="L47" s="131">
        <f t="shared" ref="L47:L78" si="1">(I47-J47)+K47</f>
        <v>16911950</v>
      </c>
      <c r="M47" s="119"/>
      <c r="N47" s="119"/>
    </row>
    <row r="48" spans="1:14" x14ac:dyDescent="0.35">
      <c r="A48" s="119" t="s">
        <v>126</v>
      </c>
      <c r="B48" s="133">
        <v>16059948</v>
      </c>
      <c r="C48" s="134">
        <v>1164601</v>
      </c>
      <c r="D48" s="134">
        <v>0</v>
      </c>
      <c r="E48" s="134">
        <v>0</v>
      </c>
      <c r="F48" s="134">
        <v>0</v>
      </c>
      <c r="G48" s="134">
        <v>0</v>
      </c>
      <c r="H48" s="135">
        <v>186707</v>
      </c>
      <c r="I48" s="136">
        <v>17411256</v>
      </c>
      <c r="J48" s="193"/>
      <c r="K48" s="137"/>
      <c r="L48" s="131">
        <f t="shared" si="1"/>
        <v>17411256</v>
      </c>
      <c r="M48" s="119"/>
      <c r="N48" s="119"/>
    </row>
    <row r="49" spans="1:14" x14ac:dyDescent="0.35">
      <c r="A49" s="119" t="s">
        <v>127</v>
      </c>
      <c r="B49" s="133">
        <v>15876115</v>
      </c>
      <c r="C49" s="134">
        <v>1528478</v>
      </c>
      <c r="D49" s="134">
        <v>0</v>
      </c>
      <c r="E49" s="134">
        <v>0</v>
      </c>
      <c r="F49" s="134">
        <v>0</v>
      </c>
      <c r="G49" s="134">
        <v>0</v>
      </c>
      <c r="H49" s="135">
        <v>276737</v>
      </c>
      <c r="I49" s="136">
        <v>17681330</v>
      </c>
      <c r="J49" s="193"/>
      <c r="K49" s="137"/>
      <c r="L49" s="131">
        <f t="shared" si="1"/>
        <v>17681330</v>
      </c>
      <c r="M49" s="119"/>
      <c r="N49" s="119"/>
    </row>
    <row r="50" spans="1:14" x14ac:dyDescent="0.35">
      <c r="A50" s="119" t="s">
        <v>128</v>
      </c>
      <c r="B50" s="133">
        <v>18315927</v>
      </c>
      <c r="C50" s="134">
        <v>175275</v>
      </c>
      <c r="D50" s="134">
        <v>0</v>
      </c>
      <c r="E50" s="134">
        <v>0</v>
      </c>
      <c r="F50" s="134">
        <v>0</v>
      </c>
      <c r="G50" s="134">
        <v>613</v>
      </c>
      <c r="H50" s="135">
        <v>12301</v>
      </c>
      <c r="I50" s="136">
        <v>18504116</v>
      </c>
      <c r="J50" s="193"/>
      <c r="K50" s="137"/>
      <c r="L50" s="131">
        <f t="shared" si="1"/>
        <v>18504116</v>
      </c>
      <c r="M50" s="119"/>
      <c r="N50" s="119"/>
    </row>
    <row r="51" spans="1:14" x14ac:dyDescent="0.35">
      <c r="A51" s="119" t="s">
        <v>129</v>
      </c>
      <c r="B51" s="133">
        <v>17720645</v>
      </c>
      <c r="C51" s="134">
        <v>793781</v>
      </c>
      <c r="D51" s="134">
        <v>0</v>
      </c>
      <c r="E51" s="134">
        <v>0</v>
      </c>
      <c r="F51" s="134">
        <v>133920</v>
      </c>
      <c r="G51" s="134">
        <v>0</v>
      </c>
      <c r="H51" s="135">
        <v>153748</v>
      </c>
      <c r="I51" s="136">
        <v>18802094</v>
      </c>
      <c r="J51" s="193"/>
      <c r="K51" s="137"/>
      <c r="L51" s="131">
        <f t="shared" si="1"/>
        <v>18802094</v>
      </c>
      <c r="M51" s="119"/>
      <c r="N51" s="119"/>
    </row>
    <row r="52" spans="1:14" x14ac:dyDescent="0.35">
      <c r="A52" s="119" t="s">
        <v>130</v>
      </c>
      <c r="B52" s="133">
        <v>18572860.859999996</v>
      </c>
      <c r="C52" s="134">
        <v>834020.77000000025</v>
      </c>
      <c r="D52" s="134">
        <v>0</v>
      </c>
      <c r="E52" s="134">
        <v>0</v>
      </c>
      <c r="F52" s="134">
        <v>1911.6</v>
      </c>
      <c r="G52" s="134">
        <v>0</v>
      </c>
      <c r="H52" s="135">
        <v>24529.279999999999</v>
      </c>
      <c r="I52" s="136">
        <v>19433322.509999998</v>
      </c>
      <c r="J52" s="193"/>
      <c r="K52" s="137"/>
      <c r="L52" s="131">
        <f t="shared" si="1"/>
        <v>19433322.509999998</v>
      </c>
      <c r="M52" s="119"/>
      <c r="N52" s="119"/>
    </row>
    <row r="53" spans="1:14" x14ac:dyDescent="0.35">
      <c r="A53" s="119" t="s">
        <v>131</v>
      </c>
      <c r="B53" s="133">
        <v>13858022</v>
      </c>
      <c r="C53" s="134">
        <v>1165816.6000000001</v>
      </c>
      <c r="D53" s="134">
        <v>0</v>
      </c>
      <c r="E53" s="134">
        <v>2261000</v>
      </c>
      <c r="F53" s="134">
        <v>2074015</v>
      </c>
      <c r="G53" s="134">
        <v>0</v>
      </c>
      <c r="H53" s="135">
        <v>188214</v>
      </c>
      <c r="I53" s="136">
        <v>19547067.600000001</v>
      </c>
      <c r="J53" s="193"/>
      <c r="K53" s="137"/>
      <c r="L53" s="131">
        <f t="shared" si="1"/>
        <v>19547067.600000001</v>
      </c>
      <c r="M53" s="119"/>
      <c r="N53" s="119"/>
    </row>
    <row r="54" spans="1:14" x14ac:dyDescent="0.35">
      <c r="A54" s="119" t="s">
        <v>132</v>
      </c>
      <c r="B54" s="133">
        <v>17890883.870000001</v>
      </c>
      <c r="C54" s="134">
        <v>568155.39</v>
      </c>
      <c r="D54" s="134">
        <v>0</v>
      </c>
      <c r="E54" s="134">
        <v>0</v>
      </c>
      <c r="F54" s="134">
        <v>1882201.5000000005</v>
      </c>
      <c r="G54" s="134">
        <v>0</v>
      </c>
      <c r="H54" s="135">
        <v>-514756.41000000003</v>
      </c>
      <c r="I54" s="136">
        <v>19826484.350000001</v>
      </c>
      <c r="J54" s="193">
        <v>492615</v>
      </c>
      <c r="K54" s="137"/>
      <c r="L54" s="131">
        <f t="shared" si="1"/>
        <v>19333869.350000001</v>
      </c>
      <c r="M54" s="119"/>
      <c r="N54" s="119"/>
    </row>
    <row r="55" spans="1:14" x14ac:dyDescent="0.35">
      <c r="A55" s="119" t="s">
        <v>133</v>
      </c>
      <c r="B55" s="133">
        <v>16568920</v>
      </c>
      <c r="C55" s="134">
        <v>1303762</v>
      </c>
      <c r="D55" s="134">
        <v>0</v>
      </c>
      <c r="E55" s="134">
        <v>0</v>
      </c>
      <c r="F55" s="134">
        <v>2285840</v>
      </c>
      <c r="G55" s="134">
        <v>0</v>
      </c>
      <c r="H55" s="135">
        <v>184078</v>
      </c>
      <c r="I55" s="136">
        <v>20342600</v>
      </c>
      <c r="J55" s="193">
        <v>1248003</v>
      </c>
      <c r="K55" s="137"/>
      <c r="L55" s="131">
        <f t="shared" si="1"/>
        <v>19094597</v>
      </c>
      <c r="M55" s="119"/>
      <c r="N55" s="119"/>
    </row>
    <row r="56" spans="1:14" x14ac:dyDescent="0.35">
      <c r="A56" s="119" t="s">
        <v>134</v>
      </c>
      <c r="B56" s="133">
        <v>17245840</v>
      </c>
      <c r="C56" s="134">
        <v>1335981</v>
      </c>
      <c r="D56" s="134">
        <v>0</v>
      </c>
      <c r="E56" s="134">
        <v>0</v>
      </c>
      <c r="F56" s="134">
        <v>1651872</v>
      </c>
      <c r="G56" s="134">
        <v>0</v>
      </c>
      <c r="H56" s="135">
        <v>226576</v>
      </c>
      <c r="I56" s="136">
        <v>20460269</v>
      </c>
      <c r="J56" s="193"/>
      <c r="K56" s="137"/>
      <c r="L56" s="131">
        <f t="shared" si="1"/>
        <v>20460269</v>
      </c>
      <c r="M56" s="119"/>
      <c r="N56" s="119"/>
    </row>
    <row r="57" spans="1:14" x14ac:dyDescent="0.35">
      <c r="A57" s="119" t="s">
        <v>135</v>
      </c>
      <c r="B57" s="133">
        <v>20592768</v>
      </c>
      <c r="C57" s="134">
        <v>1566768</v>
      </c>
      <c r="D57" s="134">
        <v>0</v>
      </c>
      <c r="E57" s="134">
        <v>0</v>
      </c>
      <c r="F57" s="134">
        <v>263528.72727272729</v>
      </c>
      <c r="G57" s="134">
        <v>0</v>
      </c>
      <c r="H57" s="135">
        <v>-1688853.8181818181</v>
      </c>
      <c r="I57" s="136">
        <v>20734210.90909091</v>
      </c>
      <c r="J57" s="193"/>
      <c r="K57" s="137"/>
      <c r="L57" s="131">
        <f t="shared" si="1"/>
        <v>20734210.90909091</v>
      </c>
      <c r="M57" s="119"/>
      <c r="N57" s="119"/>
    </row>
    <row r="58" spans="1:14" x14ac:dyDescent="0.35">
      <c r="A58" s="119" t="s">
        <v>136</v>
      </c>
      <c r="B58" s="133">
        <v>20513848.18</v>
      </c>
      <c r="C58" s="134">
        <v>2835</v>
      </c>
      <c r="D58" s="134">
        <v>0</v>
      </c>
      <c r="E58" s="134">
        <v>0</v>
      </c>
      <c r="F58" s="134">
        <v>0</v>
      </c>
      <c r="G58" s="134">
        <v>0</v>
      </c>
      <c r="H58" s="135">
        <v>234795.40999999997</v>
      </c>
      <c r="I58" s="136">
        <v>20751478.59</v>
      </c>
      <c r="J58" s="193"/>
      <c r="K58" s="137"/>
      <c r="L58" s="131">
        <f t="shared" si="1"/>
        <v>20751478.59</v>
      </c>
      <c r="M58" s="119"/>
      <c r="N58" s="119"/>
    </row>
    <row r="59" spans="1:14" x14ac:dyDescent="0.35">
      <c r="A59" s="119" t="s">
        <v>137</v>
      </c>
      <c r="B59" s="133">
        <v>10853305</v>
      </c>
      <c r="C59" s="134">
        <v>10065179</v>
      </c>
      <c r="D59" s="134">
        <v>0</v>
      </c>
      <c r="E59" s="134">
        <v>149010</v>
      </c>
      <c r="F59" s="134">
        <v>0</v>
      </c>
      <c r="G59" s="134">
        <v>0</v>
      </c>
      <c r="H59" s="135">
        <v>73848</v>
      </c>
      <c r="I59" s="136">
        <v>21141342</v>
      </c>
      <c r="J59" s="193"/>
      <c r="K59" s="137"/>
      <c r="L59" s="131">
        <f t="shared" si="1"/>
        <v>21141342</v>
      </c>
      <c r="M59" s="119"/>
      <c r="N59" s="119"/>
    </row>
    <row r="60" spans="1:14" x14ac:dyDescent="0.35">
      <c r="A60" s="119" t="s">
        <v>138</v>
      </c>
      <c r="B60" s="133">
        <v>10102854.270000001</v>
      </c>
      <c r="C60" s="134">
        <v>567993.5399999998</v>
      </c>
      <c r="D60" s="134">
        <v>0</v>
      </c>
      <c r="E60" s="134">
        <v>0</v>
      </c>
      <c r="F60" s="134">
        <v>9612187.7899999991</v>
      </c>
      <c r="G60" s="134">
        <v>312700</v>
      </c>
      <c r="H60" s="135">
        <v>664835.85</v>
      </c>
      <c r="I60" s="136">
        <v>21260571.450000003</v>
      </c>
      <c r="J60" s="193"/>
      <c r="K60" s="137"/>
      <c r="L60" s="131">
        <f t="shared" si="1"/>
        <v>21260571.450000003</v>
      </c>
      <c r="M60" s="119"/>
      <c r="N60" s="119"/>
    </row>
    <row r="61" spans="1:14" x14ac:dyDescent="0.35">
      <c r="A61" s="119" t="s">
        <v>139</v>
      </c>
      <c r="B61" s="133">
        <v>10812466.83</v>
      </c>
      <c r="C61" s="134">
        <v>10411278.470000001</v>
      </c>
      <c r="D61" s="134">
        <v>0</v>
      </c>
      <c r="E61" s="134">
        <v>0</v>
      </c>
      <c r="F61" s="134">
        <v>0</v>
      </c>
      <c r="G61" s="134">
        <v>0</v>
      </c>
      <c r="H61" s="135">
        <v>101726.42000000001</v>
      </c>
      <c r="I61" s="136">
        <v>21325471.720000003</v>
      </c>
      <c r="J61" s="193"/>
      <c r="K61" s="137"/>
      <c r="L61" s="131">
        <f t="shared" si="1"/>
        <v>21325471.720000003</v>
      </c>
      <c r="M61" s="119"/>
      <c r="N61" s="119"/>
    </row>
    <row r="62" spans="1:14" x14ac:dyDescent="0.35">
      <c r="A62" s="119" t="s">
        <v>140</v>
      </c>
      <c r="B62" s="133">
        <v>20074683.140000001</v>
      </c>
      <c r="C62" s="134">
        <v>331894.80000000005</v>
      </c>
      <c r="D62" s="134">
        <v>0</v>
      </c>
      <c r="E62" s="134">
        <v>0</v>
      </c>
      <c r="F62" s="134">
        <v>815672.25</v>
      </c>
      <c r="G62" s="134">
        <v>139345</v>
      </c>
      <c r="H62" s="135">
        <v>9662</v>
      </c>
      <c r="I62" s="136">
        <v>21371257.190000001</v>
      </c>
      <c r="J62" s="193"/>
      <c r="K62" s="137"/>
      <c r="L62" s="131">
        <f t="shared" si="1"/>
        <v>21371257.190000001</v>
      </c>
      <c r="M62" s="119"/>
      <c r="N62" s="119"/>
    </row>
    <row r="63" spans="1:14" x14ac:dyDescent="0.35">
      <c r="A63" s="119" t="s">
        <v>141</v>
      </c>
      <c r="B63" s="133">
        <v>21199994</v>
      </c>
      <c r="C63" s="134">
        <v>780236</v>
      </c>
      <c r="D63" s="134">
        <v>0</v>
      </c>
      <c r="E63" s="134">
        <v>0</v>
      </c>
      <c r="F63" s="134">
        <v>15770</v>
      </c>
      <c r="G63" s="134">
        <v>0</v>
      </c>
      <c r="H63" s="135">
        <v>136270</v>
      </c>
      <c r="I63" s="136">
        <v>22132270</v>
      </c>
      <c r="J63" s="193"/>
      <c r="K63" s="137"/>
      <c r="L63" s="131">
        <f t="shared" si="1"/>
        <v>22132270</v>
      </c>
      <c r="M63" s="119"/>
      <c r="N63" s="119"/>
    </row>
    <row r="64" spans="1:14" x14ac:dyDescent="0.35">
      <c r="A64" s="119" t="s">
        <v>142</v>
      </c>
      <c r="B64" s="133">
        <v>21344836.09</v>
      </c>
      <c r="C64" s="134">
        <v>871644.66999999993</v>
      </c>
      <c r="D64" s="134">
        <v>0</v>
      </c>
      <c r="E64" s="134">
        <v>0</v>
      </c>
      <c r="F64" s="134">
        <v>0</v>
      </c>
      <c r="G64" s="134">
        <v>0</v>
      </c>
      <c r="H64" s="135">
        <v>9607.4599999999991</v>
      </c>
      <c r="I64" s="136">
        <v>22226088.219999999</v>
      </c>
      <c r="J64" s="193"/>
      <c r="K64" s="137"/>
      <c r="L64" s="131">
        <f t="shared" si="1"/>
        <v>22226088.219999999</v>
      </c>
      <c r="M64" s="119"/>
      <c r="N64" s="119"/>
    </row>
    <row r="65" spans="1:14" x14ac:dyDescent="0.35">
      <c r="A65" s="119" t="s">
        <v>143</v>
      </c>
      <c r="B65" s="133">
        <v>20146812</v>
      </c>
      <c r="C65" s="134">
        <v>1358530</v>
      </c>
      <c r="D65" s="134">
        <v>0</v>
      </c>
      <c r="E65" s="134">
        <v>16830</v>
      </c>
      <c r="F65" s="134">
        <v>1289501</v>
      </c>
      <c r="G65" s="134">
        <v>119</v>
      </c>
      <c r="H65" s="135">
        <v>47446</v>
      </c>
      <c r="I65" s="136">
        <v>22859238</v>
      </c>
      <c r="J65" s="193"/>
      <c r="K65" s="137"/>
      <c r="L65" s="131">
        <f t="shared" si="1"/>
        <v>22859238</v>
      </c>
      <c r="M65" s="119"/>
      <c r="N65" s="119"/>
    </row>
    <row r="66" spans="1:14" x14ac:dyDescent="0.35">
      <c r="A66" s="119" t="s">
        <v>144</v>
      </c>
      <c r="B66" s="133">
        <v>21897516</v>
      </c>
      <c r="C66" s="134">
        <v>2438432</v>
      </c>
      <c r="D66" s="134">
        <v>0</v>
      </c>
      <c r="E66" s="134">
        <v>1986</v>
      </c>
      <c r="F66" s="134">
        <v>12815</v>
      </c>
      <c r="G66" s="134">
        <v>0</v>
      </c>
      <c r="H66" s="135">
        <v>96503</v>
      </c>
      <c r="I66" s="136">
        <v>24447252</v>
      </c>
      <c r="J66" s="193"/>
      <c r="K66" s="137"/>
      <c r="L66" s="131">
        <f t="shared" si="1"/>
        <v>24447252</v>
      </c>
      <c r="M66" s="119"/>
      <c r="N66" s="119"/>
    </row>
    <row r="67" spans="1:14" x14ac:dyDescent="0.35">
      <c r="A67" s="119" t="s">
        <v>145</v>
      </c>
      <c r="B67" s="133">
        <v>17966270.34</v>
      </c>
      <c r="C67" s="134">
        <v>1527534.97</v>
      </c>
      <c r="D67" s="134">
        <v>0</v>
      </c>
      <c r="E67" s="134">
        <v>0</v>
      </c>
      <c r="F67" s="134">
        <v>5267173.1199999992</v>
      </c>
      <c r="G67" s="134">
        <v>57791</v>
      </c>
      <c r="H67" s="135">
        <v>80372.3</v>
      </c>
      <c r="I67" s="136">
        <v>24899141.73</v>
      </c>
      <c r="J67" s="193">
        <v>748025</v>
      </c>
      <c r="K67" s="137"/>
      <c r="L67" s="131">
        <f t="shared" si="1"/>
        <v>24151116.73</v>
      </c>
      <c r="M67" s="119"/>
      <c r="N67" s="119"/>
    </row>
    <row r="68" spans="1:14" x14ac:dyDescent="0.35">
      <c r="A68" s="119" t="s">
        <v>146</v>
      </c>
      <c r="B68" s="133">
        <v>20370306</v>
      </c>
      <c r="C68" s="134">
        <v>1191058</v>
      </c>
      <c r="D68" s="134">
        <v>0</v>
      </c>
      <c r="E68" s="134">
        <v>0</v>
      </c>
      <c r="F68" s="134">
        <v>3782970</v>
      </c>
      <c r="G68" s="134">
        <v>0</v>
      </c>
      <c r="H68" s="135">
        <v>7142</v>
      </c>
      <c r="I68" s="136">
        <v>25351476</v>
      </c>
      <c r="J68" s="193"/>
      <c r="K68" s="137"/>
      <c r="L68" s="131">
        <f t="shared" si="1"/>
        <v>25351476</v>
      </c>
      <c r="M68" s="119"/>
      <c r="N68" s="119"/>
    </row>
    <row r="69" spans="1:14" x14ac:dyDescent="0.35">
      <c r="A69" s="119" t="s">
        <v>147</v>
      </c>
      <c r="B69" s="133">
        <v>20851527</v>
      </c>
      <c r="C69" s="134">
        <v>2234097.67</v>
      </c>
      <c r="D69" s="134">
        <v>481815</v>
      </c>
      <c r="E69" s="134">
        <v>0</v>
      </c>
      <c r="F69" s="134">
        <v>1740461</v>
      </c>
      <c r="G69" s="134">
        <v>0</v>
      </c>
      <c r="H69" s="135">
        <v>108940</v>
      </c>
      <c r="I69" s="136">
        <v>25416840.670000002</v>
      </c>
      <c r="J69" s="193">
        <v>1324643</v>
      </c>
      <c r="K69" s="137"/>
      <c r="L69" s="131">
        <f t="shared" si="1"/>
        <v>24092197.670000002</v>
      </c>
      <c r="M69" s="119"/>
      <c r="N69" s="119"/>
    </row>
    <row r="70" spans="1:14" x14ac:dyDescent="0.35">
      <c r="A70" s="119" t="s">
        <v>148</v>
      </c>
      <c r="B70" s="133">
        <v>24884471.790000003</v>
      </c>
      <c r="C70" s="134">
        <v>2089836.7000000002</v>
      </c>
      <c r="D70" s="134">
        <v>0</v>
      </c>
      <c r="E70" s="134">
        <v>-1525507</v>
      </c>
      <c r="F70" s="134">
        <v>0</v>
      </c>
      <c r="G70" s="134">
        <v>247539</v>
      </c>
      <c r="H70" s="135">
        <v>0</v>
      </c>
      <c r="I70" s="136">
        <v>25696340.490000002</v>
      </c>
      <c r="J70" s="193"/>
      <c r="K70" s="137"/>
      <c r="L70" s="131">
        <f t="shared" si="1"/>
        <v>25696340.490000002</v>
      </c>
      <c r="M70" s="119"/>
      <c r="N70" s="119"/>
    </row>
    <row r="71" spans="1:14" x14ac:dyDescent="0.35">
      <c r="A71" s="119" t="s">
        <v>149</v>
      </c>
      <c r="B71" s="133">
        <v>16697741</v>
      </c>
      <c r="C71" s="134">
        <v>1515898</v>
      </c>
      <c r="D71" s="134">
        <v>0</v>
      </c>
      <c r="E71" s="134">
        <v>0</v>
      </c>
      <c r="F71" s="134">
        <v>7772700</v>
      </c>
      <c r="G71" s="134">
        <v>487271</v>
      </c>
      <c r="H71" s="135">
        <v>57045</v>
      </c>
      <c r="I71" s="136">
        <v>26530655</v>
      </c>
      <c r="J71" s="193">
        <v>218269</v>
      </c>
      <c r="K71" s="137"/>
      <c r="L71" s="131">
        <f t="shared" si="1"/>
        <v>26312386</v>
      </c>
      <c r="M71" s="119"/>
      <c r="N71" s="119"/>
    </row>
    <row r="72" spans="1:14" x14ac:dyDescent="0.35">
      <c r="A72" s="119" t="s">
        <v>150</v>
      </c>
      <c r="B72" s="133">
        <v>24821511</v>
      </c>
      <c r="C72" s="134">
        <v>2243464</v>
      </c>
      <c r="D72" s="134">
        <v>0</v>
      </c>
      <c r="E72" s="134">
        <v>0</v>
      </c>
      <c r="F72" s="134">
        <v>0</v>
      </c>
      <c r="G72" s="134">
        <v>0</v>
      </c>
      <c r="H72" s="135">
        <v>171078</v>
      </c>
      <c r="I72" s="136">
        <v>27236053</v>
      </c>
      <c r="J72" s="193"/>
      <c r="K72" s="137"/>
      <c r="L72" s="131">
        <f t="shared" si="1"/>
        <v>27236053</v>
      </c>
      <c r="M72" s="119"/>
      <c r="N72" s="119"/>
    </row>
    <row r="73" spans="1:14" x14ac:dyDescent="0.35">
      <c r="A73" s="119" t="s">
        <v>151</v>
      </c>
      <c r="B73" s="133">
        <v>26974507</v>
      </c>
      <c r="C73" s="134">
        <v>434978</v>
      </c>
      <c r="D73" s="134">
        <v>0</v>
      </c>
      <c r="E73" s="134">
        <v>0</v>
      </c>
      <c r="F73" s="134">
        <v>0</v>
      </c>
      <c r="G73" s="134">
        <v>217175</v>
      </c>
      <c r="H73" s="135">
        <v>36846</v>
      </c>
      <c r="I73" s="136">
        <v>27663506</v>
      </c>
      <c r="J73" s="193"/>
      <c r="K73" s="137"/>
      <c r="L73" s="131">
        <f t="shared" si="1"/>
        <v>27663506</v>
      </c>
      <c r="M73" s="119"/>
      <c r="N73" s="119"/>
    </row>
    <row r="74" spans="1:14" x14ac:dyDescent="0.35">
      <c r="A74" s="119" t="s">
        <v>152</v>
      </c>
      <c r="B74" s="133">
        <v>25039855.487807032</v>
      </c>
      <c r="C74" s="134">
        <v>135332.72727272726</v>
      </c>
      <c r="D74" s="134">
        <v>0</v>
      </c>
      <c r="E74" s="134">
        <v>0</v>
      </c>
      <c r="F74" s="134">
        <v>2537606.1818181816</v>
      </c>
      <c r="G74" s="134">
        <v>0</v>
      </c>
      <c r="H74" s="135">
        <v>82804.363636363632</v>
      </c>
      <c r="I74" s="136">
        <v>27795598.760534305</v>
      </c>
      <c r="J74" s="193"/>
      <c r="K74" s="137"/>
      <c r="L74" s="131">
        <f t="shared" si="1"/>
        <v>27795598.760534305</v>
      </c>
      <c r="M74" s="119"/>
      <c r="N74" s="119"/>
    </row>
    <row r="75" spans="1:14" x14ac:dyDescent="0.35">
      <c r="A75" s="119" t="s">
        <v>153</v>
      </c>
      <c r="B75" s="133">
        <v>25783282.789999999</v>
      </c>
      <c r="C75" s="134">
        <v>670673.88000000012</v>
      </c>
      <c r="D75" s="134">
        <v>0</v>
      </c>
      <c r="E75" s="134">
        <v>0</v>
      </c>
      <c r="F75" s="134">
        <v>1586430.62</v>
      </c>
      <c r="G75" s="134">
        <v>0</v>
      </c>
      <c r="H75" s="135">
        <v>0</v>
      </c>
      <c r="I75" s="136">
        <v>28040387.289999999</v>
      </c>
      <c r="J75" s="193"/>
      <c r="K75" s="137"/>
      <c r="L75" s="131">
        <f t="shared" si="1"/>
        <v>28040387.289999999</v>
      </c>
      <c r="M75" s="119"/>
      <c r="N75" s="119"/>
    </row>
    <row r="76" spans="1:14" x14ac:dyDescent="0.35">
      <c r="A76" s="119" t="s">
        <v>154</v>
      </c>
      <c r="B76" s="133">
        <v>24644238.52</v>
      </c>
      <c r="C76" s="134">
        <v>3550872.3900000006</v>
      </c>
      <c r="D76" s="134">
        <v>0</v>
      </c>
      <c r="E76" s="134">
        <v>0</v>
      </c>
      <c r="F76" s="134">
        <v>0</v>
      </c>
      <c r="G76" s="134">
        <v>0</v>
      </c>
      <c r="H76" s="135">
        <v>23116.48</v>
      </c>
      <c r="I76" s="136">
        <v>28218227.390000001</v>
      </c>
      <c r="J76" s="193"/>
      <c r="K76" s="137"/>
      <c r="L76" s="131">
        <f t="shared" si="1"/>
        <v>28218227.390000001</v>
      </c>
      <c r="M76" s="119"/>
      <c r="N76" s="119"/>
    </row>
    <row r="77" spans="1:14" x14ac:dyDescent="0.35">
      <c r="A77" s="119" t="s">
        <v>155</v>
      </c>
      <c r="B77" s="133">
        <v>25298693.880000003</v>
      </c>
      <c r="C77" s="134">
        <v>2948560.4800000004</v>
      </c>
      <c r="D77" s="134">
        <v>0</v>
      </c>
      <c r="E77" s="134">
        <v>0</v>
      </c>
      <c r="F77" s="134">
        <v>0</v>
      </c>
      <c r="G77" s="134">
        <v>289000</v>
      </c>
      <c r="H77" s="135">
        <v>0</v>
      </c>
      <c r="I77" s="136">
        <v>28536254.360000003</v>
      </c>
      <c r="J77" s="193"/>
      <c r="K77" s="137"/>
      <c r="L77" s="131">
        <f t="shared" si="1"/>
        <v>28536254.360000003</v>
      </c>
      <c r="M77" s="119"/>
      <c r="N77" s="119"/>
    </row>
    <row r="78" spans="1:14" x14ac:dyDescent="0.35">
      <c r="A78" s="119" t="s">
        <v>156</v>
      </c>
      <c r="B78" s="133">
        <v>20061586.140000001</v>
      </c>
      <c r="C78" s="134">
        <v>2966622.67</v>
      </c>
      <c r="D78" s="134">
        <v>0</v>
      </c>
      <c r="E78" s="134">
        <v>0</v>
      </c>
      <c r="F78" s="134">
        <v>2125187.77</v>
      </c>
      <c r="G78" s="134">
        <v>0</v>
      </c>
      <c r="H78" s="135">
        <v>3987987.18</v>
      </c>
      <c r="I78" s="136">
        <v>29141383.760000002</v>
      </c>
      <c r="J78" s="193">
        <v>15583</v>
      </c>
      <c r="K78" s="137"/>
      <c r="L78" s="131">
        <f t="shared" si="1"/>
        <v>29125800.760000002</v>
      </c>
      <c r="M78" s="119"/>
      <c r="N78" s="119"/>
    </row>
    <row r="79" spans="1:14" x14ac:dyDescent="0.35">
      <c r="A79" s="119" t="s">
        <v>157</v>
      </c>
      <c r="B79" s="133">
        <v>23146436.280000001</v>
      </c>
      <c r="C79" s="134">
        <v>6077949.04</v>
      </c>
      <c r="D79" s="134">
        <v>0</v>
      </c>
      <c r="E79" s="134">
        <v>0</v>
      </c>
      <c r="F79" s="134">
        <v>0</v>
      </c>
      <c r="G79" s="134">
        <v>0</v>
      </c>
      <c r="H79" s="135">
        <v>199406.11000000002</v>
      </c>
      <c r="I79" s="136">
        <v>29423791.43</v>
      </c>
      <c r="J79" s="193"/>
      <c r="K79" s="137"/>
      <c r="L79" s="131">
        <f t="shared" ref="L79:L110" si="2">(I79-J79)+K79</f>
        <v>29423791.43</v>
      </c>
      <c r="M79" s="119"/>
      <c r="N79" s="119"/>
    </row>
    <row r="80" spans="1:14" x14ac:dyDescent="0.35">
      <c r="A80" s="119" t="s">
        <v>158</v>
      </c>
      <c r="B80" s="133">
        <v>25378339</v>
      </c>
      <c r="C80" s="134">
        <v>4498226</v>
      </c>
      <c r="D80" s="134">
        <v>0</v>
      </c>
      <c r="E80" s="134">
        <v>0</v>
      </c>
      <c r="F80" s="134">
        <v>0</v>
      </c>
      <c r="G80" s="134">
        <v>0</v>
      </c>
      <c r="H80" s="135">
        <v>144174</v>
      </c>
      <c r="I80" s="136">
        <v>30020739</v>
      </c>
      <c r="J80" s="193"/>
      <c r="K80" s="137"/>
      <c r="L80" s="131">
        <f t="shared" si="2"/>
        <v>30020739</v>
      </c>
      <c r="M80" s="119"/>
      <c r="N80" s="119"/>
    </row>
    <row r="81" spans="1:14" x14ac:dyDescent="0.35">
      <c r="A81" s="119" t="s">
        <v>159</v>
      </c>
      <c r="B81" s="133">
        <v>24498416.049999993</v>
      </c>
      <c r="C81" s="134">
        <v>631655.1</v>
      </c>
      <c r="D81" s="134">
        <v>0</v>
      </c>
      <c r="E81" s="134">
        <v>0</v>
      </c>
      <c r="F81" s="134">
        <v>4970915.05</v>
      </c>
      <c r="G81" s="134">
        <v>8097</v>
      </c>
      <c r="H81" s="135">
        <v>286845.55</v>
      </c>
      <c r="I81" s="136">
        <v>30395928.749999996</v>
      </c>
      <c r="J81" s="193"/>
      <c r="K81" s="137"/>
      <c r="L81" s="131">
        <f t="shared" si="2"/>
        <v>30395928.749999996</v>
      </c>
      <c r="M81" s="119"/>
      <c r="N81" s="119"/>
    </row>
    <row r="82" spans="1:14" x14ac:dyDescent="0.35">
      <c r="A82" s="119" t="s">
        <v>160</v>
      </c>
      <c r="B82" s="133">
        <v>16867546</v>
      </c>
      <c r="C82" s="134">
        <v>10283904</v>
      </c>
      <c r="D82" s="134">
        <v>0</v>
      </c>
      <c r="E82" s="134">
        <v>0</v>
      </c>
      <c r="F82" s="134">
        <v>3073865</v>
      </c>
      <c r="G82" s="134">
        <v>0</v>
      </c>
      <c r="H82" s="135">
        <v>610790</v>
      </c>
      <c r="I82" s="136">
        <v>30836105</v>
      </c>
      <c r="J82" s="193">
        <v>296306</v>
      </c>
      <c r="K82" s="137"/>
      <c r="L82" s="131">
        <f t="shared" si="2"/>
        <v>30539799</v>
      </c>
      <c r="M82" s="119"/>
      <c r="N82" s="119"/>
    </row>
    <row r="83" spans="1:14" x14ac:dyDescent="0.35">
      <c r="A83" s="119" t="s">
        <v>161</v>
      </c>
      <c r="B83" s="133">
        <v>21624322</v>
      </c>
      <c r="C83" s="134">
        <v>5430095</v>
      </c>
      <c r="D83" s="134">
        <v>0</v>
      </c>
      <c r="E83" s="134">
        <v>0</v>
      </c>
      <c r="F83" s="134">
        <v>3433814</v>
      </c>
      <c r="G83" s="134">
        <v>9185</v>
      </c>
      <c r="H83" s="135">
        <v>464809</v>
      </c>
      <c r="I83" s="136">
        <v>30962225</v>
      </c>
      <c r="J83" s="193"/>
      <c r="K83" s="137"/>
      <c r="L83" s="131">
        <f t="shared" si="2"/>
        <v>30962225</v>
      </c>
      <c r="M83" s="119"/>
      <c r="N83" s="119"/>
    </row>
    <row r="84" spans="1:14" x14ac:dyDescent="0.35">
      <c r="A84" s="119" t="s">
        <v>162</v>
      </c>
      <c r="B84" s="133">
        <v>30166543.049999997</v>
      </c>
      <c r="C84" s="134">
        <v>742558.5</v>
      </c>
      <c r="D84" s="134">
        <v>0</v>
      </c>
      <c r="E84" s="134">
        <v>0</v>
      </c>
      <c r="F84" s="134">
        <v>4435589.1100000003</v>
      </c>
      <c r="G84" s="134">
        <v>0</v>
      </c>
      <c r="H84" s="135">
        <v>-453543.88000000012</v>
      </c>
      <c r="I84" s="136">
        <v>34891146.779999994</v>
      </c>
      <c r="J84" s="193"/>
      <c r="K84" s="137"/>
      <c r="L84" s="131">
        <f t="shared" si="2"/>
        <v>34891146.779999994</v>
      </c>
      <c r="M84" s="119"/>
      <c r="N84" s="119"/>
    </row>
    <row r="85" spans="1:14" x14ac:dyDescent="0.35">
      <c r="A85" s="119" t="s">
        <v>163</v>
      </c>
      <c r="B85" s="133">
        <v>34818760.779999994</v>
      </c>
      <c r="C85" s="134">
        <v>742564.47</v>
      </c>
      <c r="D85" s="134">
        <v>0</v>
      </c>
      <c r="E85" s="134">
        <v>0</v>
      </c>
      <c r="F85" s="134">
        <v>0</v>
      </c>
      <c r="G85" s="134">
        <v>0</v>
      </c>
      <c r="H85" s="135">
        <v>0</v>
      </c>
      <c r="I85" s="136">
        <v>35561325.249999993</v>
      </c>
      <c r="J85" s="193"/>
      <c r="K85" s="137"/>
      <c r="L85" s="131">
        <f t="shared" si="2"/>
        <v>35561325.249999993</v>
      </c>
      <c r="M85" s="119"/>
      <c r="N85" s="119"/>
    </row>
    <row r="86" spans="1:14" x14ac:dyDescent="0.35">
      <c r="A86" s="119" t="s">
        <v>164</v>
      </c>
      <c r="B86" s="133">
        <v>29063361.460000001</v>
      </c>
      <c r="C86" s="134">
        <v>25000</v>
      </c>
      <c r="D86" s="134">
        <v>0</v>
      </c>
      <c r="E86" s="134">
        <v>0</v>
      </c>
      <c r="F86" s="134">
        <v>5254875.18</v>
      </c>
      <c r="G86" s="134">
        <v>0</v>
      </c>
      <c r="H86" s="135">
        <v>1410405.52</v>
      </c>
      <c r="I86" s="136">
        <v>35753642.160000004</v>
      </c>
      <c r="J86" s="193"/>
      <c r="K86" s="137"/>
      <c r="L86" s="131">
        <f t="shared" si="2"/>
        <v>35753642.160000004</v>
      </c>
      <c r="M86" s="119"/>
      <c r="N86" s="119"/>
    </row>
    <row r="87" spans="1:14" x14ac:dyDescent="0.35">
      <c r="A87" s="119" t="s">
        <v>165</v>
      </c>
      <c r="B87" s="133">
        <v>33104960.969999999</v>
      </c>
      <c r="C87" s="134">
        <v>1883839.9100000001</v>
      </c>
      <c r="D87" s="134">
        <v>0</v>
      </c>
      <c r="E87" s="134">
        <v>608272</v>
      </c>
      <c r="F87" s="134">
        <v>0</v>
      </c>
      <c r="G87" s="134">
        <v>217125</v>
      </c>
      <c r="H87" s="135">
        <v>0</v>
      </c>
      <c r="I87" s="136">
        <v>35814197.879999995</v>
      </c>
      <c r="J87" s="193"/>
      <c r="K87" s="137"/>
      <c r="L87" s="131">
        <f t="shared" si="2"/>
        <v>35814197.879999995</v>
      </c>
      <c r="M87" s="119"/>
      <c r="N87" s="119"/>
    </row>
    <row r="88" spans="1:14" x14ac:dyDescent="0.35">
      <c r="A88" s="119" t="s">
        <v>166</v>
      </c>
      <c r="B88" s="133">
        <v>25794134</v>
      </c>
      <c r="C88" s="134">
        <v>218210</v>
      </c>
      <c r="D88" s="134">
        <v>0</v>
      </c>
      <c r="E88" s="134">
        <v>0</v>
      </c>
      <c r="F88" s="134">
        <v>11514800</v>
      </c>
      <c r="G88" s="134">
        <v>-27154</v>
      </c>
      <c r="H88" s="135">
        <v>-474969</v>
      </c>
      <c r="I88" s="136">
        <v>37025021</v>
      </c>
      <c r="J88" s="193">
        <v>4497511</v>
      </c>
      <c r="K88" s="137"/>
      <c r="L88" s="131">
        <f t="shared" si="2"/>
        <v>32527510</v>
      </c>
      <c r="M88" s="119"/>
      <c r="N88" s="119"/>
    </row>
    <row r="89" spans="1:14" x14ac:dyDescent="0.35">
      <c r="A89" s="119" t="s">
        <v>167</v>
      </c>
      <c r="B89" s="133">
        <v>32214264</v>
      </c>
      <c r="C89" s="134">
        <v>5099206</v>
      </c>
      <c r="D89" s="134">
        <v>0</v>
      </c>
      <c r="E89" s="134">
        <v>0</v>
      </c>
      <c r="F89" s="134">
        <v>0</v>
      </c>
      <c r="G89" s="134">
        <v>210519</v>
      </c>
      <c r="H89" s="135">
        <v>0</v>
      </c>
      <c r="I89" s="136">
        <v>37523989</v>
      </c>
      <c r="J89" s="193"/>
      <c r="K89" s="137"/>
      <c r="L89" s="131">
        <f t="shared" si="2"/>
        <v>37523989</v>
      </c>
      <c r="M89" s="119"/>
      <c r="N89" s="119"/>
    </row>
    <row r="90" spans="1:14" x14ac:dyDescent="0.35">
      <c r="A90" s="119" t="s">
        <v>168</v>
      </c>
      <c r="B90" s="133">
        <v>36686733.810000002</v>
      </c>
      <c r="C90" s="134">
        <v>2755579.98</v>
      </c>
      <c r="D90" s="134">
        <v>0</v>
      </c>
      <c r="E90" s="134">
        <v>0</v>
      </c>
      <c r="F90" s="134">
        <v>0</v>
      </c>
      <c r="G90" s="134">
        <v>0</v>
      </c>
      <c r="H90" s="135">
        <v>18767.959999999992</v>
      </c>
      <c r="I90" s="136">
        <v>39461081.75</v>
      </c>
      <c r="J90" s="193"/>
      <c r="K90" s="137"/>
      <c r="L90" s="131">
        <f t="shared" si="2"/>
        <v>39461081.75</v>
      </c>
      <c r="M90" s="119"/>
      <c r="N90" s="119"/>
    </row>
    <row r="91" spans="1:14" x14ac:dyDescent="0.35">
      <c r="A91" s="119" t="s">
        <v>169</v>
      </c>
      <c r="B91" s="133">
        <v>27333833.259999998</v>
      </c>
      <c r="C91" s="134">
        <v>7073224.3000000007</v>
      </c>
      <c r="D91" s="134">
        <v>0</v>
      </c>
      <c r="E91" s="134">
        <v>0</v>
      </c>
      <c r="F91" s="134">
        <v>5007610.88</v>
      </c>
      <c r="G91" s="134">
        <v>164160</v>
      </c>
      <c r="H91" s="135">
        <v>120202.45999999999</v>
      </c>
      <c r="I91" s="136">
        <v>39699030.900000006</v>
      </c>
      <c r="J91" s="193">
        <v>2545327</v>
      </c>
      <c r="K91" s="137"/>
      <c r="L91" s="131">
        <f t="shared" si="2"/>
        <v>37153703.900000006</v>
      </c>
      <c r="M91" s="119"/>
      <c r="N91" s="119"/>
    </row>
    <row r="92" spans="1:14" x14ac:dyDescent="0.35">
      <c r="A92" s="119" t="s">
        <v>170</v>
      </c>
      <c r="B92" s="133">
        <v>30815291</v>
      </c>
      <c r="C92" s="134">
        <v>5293368</v>
      </c>
      <c r="D92" s="134">
        <v>0</v>
      </c>
      <c r="E92" s="134">
        <v>0</v>
      </c>
      <c r="F92" s="134">
        <v>4724082</v>
      </c>
      <c r="G92" s="134">
        <v>0</v>
      </c>
      <c r="H92" s="135">
        <v>-134796.47</v>
      </c>
      <c r="I92" s="136">
        <v>40697944.530000001</v>
      </c>
      <c r="J92" s="193">
        <v>847794</v>
      </c>
      <c r="K92" s="137"/>
      <c r="L92" s="131">
        <f t="shared" si="2"/>
        <v>39850150.530000001</v>
      </c>
      <c r="M92" s="119"/>
      <c r="N92" s="119"/>
    </row>
    <row r="93" spans="1:14" x14ac:dyDescent="0.35">
      <c r="A93" s="119" t="s">
        <v>171</v>
      </c>
      <c r="B93" s="133">
        <v>37587224.239999995</v>
      </c>
      <c r="C93" s="134">
        <v>541071</v>
      </c>
      <c r="D93" s="134">
        <v>0</v>
      </c>
      <c r="E93" s="134">
        <v>0</v>
      </c>
      <c r="F93" s="134">
        <v>1853415.1400000001</v>
      </c>
      <c r="G93" s="134">
        <v>897310</v>
      </c>
      <c r="H93" s="135">
        <v>219506.53999999998</v>
      </c>
      <c r="I93" s="136">
        <v>41098526.919999994</v>
      </c>
      <c r="J93" s="193"/>
      <c r="K93" s="137"/>
      <c r="L93" s="131">
        <f t="shared" si="2"/>
        <v>41098526.919999994</v>
      </c>
      <c r="M93" s="119"/>
      <c r="N93" s="119"/>
    </row>
    <row r="94" spans="1:14" x14ac:dyDescent="0.35">
      <c r="A94" s="119" t="s">
        <v>172</v>
      </c>
      <c r="B94" s="133">
        <v>39214151</v>
      </c>
      <c r="C94" s="134">
        <v>2038968</v>
      </c>
      <c r="D94" s="134">
        <v>0</v>
      </c>
      <c r="E94" s="134">
        <v>0</v>
      </c>
      <c r="F94" s="134">
        <v>0</v>
      </c>
      <c r="G94" s="134">
        <v>0</v>
      </c>
      <c r="H94" s="135">
        <v>66786</v>
      </c>
      <c r="I94" s="136">
        <v>41319905</v>
      </c>
      <c r="J94" s="193"/>
      <c r="K94" s="137"/>
      <c r="L94" s="131">
        <f t="shared" si="2"/>
        <v>41319905</v>
      </c>
      <c r="M94" s="119"/>
      <c r="N94" s="119"/>
    </row>
    <row r="95" spans="1:14" x14ac:dyDescent="0.35">
      <c r="A95" s="119" t="s">
        <v>173</v>
      </c>
      <c r="B95" s="133">
        <v>8253028</v>
      </c>
      <c r="C95" s="134">
        <v>10545336</v>
      </c>
      <c r="D95" s="134">
        <v>0</v>
      </c>
      <c r="E95" s="134">
        <v>496174</v>
      </c>
      <c r="F95" s="134">
        <v>20877660</v>
      </c>
      <c r="G95" s="134">
        <v>0</v>
      </c>
      <c r="H95" s="135">
        <v>1844516</v>
      </c>
      <c r="I95" s="136">
        <v>42016714</v>
      </c>
      <c r="J95" s="193">
        <v>13248195</v>
      </c>
      <c r="K95" s="137"/>
      <c r="L95" s="131">
        <f t="shared" si="2"/>
        <v>28768519</v>
      </c>
      <c r="M95" s="119"/>
      <c r="N95" s="119"/>
    </row>
    <row r="96" spans="1:14" x14ac:dyDescent="0.35">
      <c r="A96" s="119" t="s">
        <v>174</v>
      </c>
      <c r="B96" s="133">
        <v>38904111</v>
      </c>
      <c r="C96" s="134">
        <v>3025672</v>
      </c>
      <c r="D96" s="134">
        <v>0</v>
      </c>
      <c r="E96" s="134">
        <v>0</v>
      </c>
      <c r="F96" s="134">
        <v>94970</v>
      </c>
      <c r="G96" s="134">
        <v>243592</v>
      </c>
      <c r="H96" s="135">
        <v>240854</v>
      </c>
      <c r="I96" s="136">
        <v>42509199</v>
      </c>
      <c r="J96" s="193">
        <v>88743</v>
      </c>
      <c r="K96" s="137"/>
      <c r="L96" s="131">
        <f t="shared" si="2"/>
        <v>42420456</v>
      </c>
      <c r="M96" s="119"/>
      <c r="N96" s="119"/>
    </row>
    <row r="97" spans="1:14" x14ac:dyDescent="0.35">
      <c r="A97" s="119" t="s">
        <v>175</v>
      </c>
      <c r="B97" s="133">
        <v>37617629.25</v>
      </c>
      <c r="C97" s="134">
        <v>4621645</v>
      </c>
      <c r="D97" s="134">
        <v>0</v>
      </c>
      <c r="E97" s="134">
        <v>0</v>
      </c>
      <c r="F97" s="134">
        <v>0</v>
      </c>
      <c r="G97" s="134">
        <v>36328</v>
      </c>
      <c r="H97" s="135">
        <v>287782</v>
      </c>
      <c r="I97" s="136">
        <v>42563384.25</v>
      </c>
      <c r="J97" s="193"/>
      <c r="K97" s="137"/>
      <c r="L97" s="131">
        <f t="shared" si="2"/>
        <v>42563384.25</v>
      </c>
      <c r="M97" s="119"/>
      <c r="N97" s="119"/>
    </row>
    <row r="98" spans="1:14" x14ac:dyDescent="0.35">
      <c r="A98" s="119" t="s">
        <v>176</v>
      </c>
      <c r="B98" s="133">
        <v>43410698.649999999</v>
      </c>
      <c r="C98" s="134">
        <v>0</v>
      </c>
      <c r="D98" s="134">
        <v>0</v>
      </c>
      <c r="E98" s="134">
        <v>0</v>
      </c>
      <c r="F98" s="134">
        <v>0</v>
      </c>
      <c r="G98" s="134">
        <v>0</v>
      </c>
      <c r="H98" s="135">
        <v>43397.880000000005</v>
      </c>
      <c r="I98" s="136">
        <v>43454096.530000001</v>
      </c>
      <c r="J98" s="193"/>
      <c r="K98" s="137"/>
      <c r="L98" s="131">
        <f t="shared" si="2"/>
        <v>43454096.530000001</v>
      </c>
      <c r="M98" s="119"/>
      <c r="N98" s="119"/>
    </row>
    <row r="99" spans="1:14" x14ac:dyDescent="0.35">
      <c r="A99" s="119" t="s">
        <v>177</v>
      </c>
      <c r="B99" s="133">
        <v>41017364</v>
      </c>
      <c r="C99" s="134">
        <v>1567291</v>
      </c>
      <c r="D99" s="134">
        <v>40990</v>
      </c>
      <c r="E99" s="134">
        <v>0</v>
      </c>
      <c r="F99" s="134">
        <v>2150498</v>
      </c>
      <c r="G99" s="134">
        <v>930</v>
      </c>
      <c r="H99" s="135">
        <v>-940352.39000000013</v>
      </c>
      <c r="I99" s="136">
        <v>43836720.609999999</v>
      </c>
      <c r="J99" s="193"/>
      <c r="K99" s="137"/>
      <c r="L99" s="131">
        <f t="shared" si="2"/>
        <v>43836720.609999999</v>
      </c>
      <c r="M99" s="119"/>
      <c r="N99" s="119"/>
    </row>
    <row r="100" spans="1:14" x14ac:dyDescent="0.35">
      <c r="A100" s="119" t="s">
        <v>178</v>
      </c>
      <c r="B100" s="133">
        <v>30564138</v>
      </c>
      <c r="C100" s="134">
        <v>3943401</v>
      </c>
      <c r="D100" s="134">
        <v>769735</v>
      </c>
      <c r="E100" s="134">
        <v>0</v>
      </c>
      <c r="F100" s="134">
        <v>9035903</v>
      </c>
      <c r="G100" s="134">
        <v>0</v>
      </c>
      <c r="H100" s="135">
        <v>483704</v>
      </c>
      <c r="I100" s="136">
        <v>44796881</v>
      </c>
      <c r="J100" s="193"/>
      <c r="K100" s="137"/>
      <c r="L100" s="131">
        <f t="shared" si="2"/>
        <v>44796881</v>
      </c>
      <c r="M100" s="119"/>
      <c r="N100" s="119"/>
    </row>
    <row r="101" spans="1:14" x14ac:dyDescent="0.35">
      <c r="A101" s="119" t="s">
        <v>179</v>
      </c>
      <c r="B101" s="133">
        <v>42531291</v>
      </c>
      <c r="C101" s="134">
        <v>2610594</v>
      </c>
      <c r="D101" s="134">
        <v>0</v>
      </c>
      <c r="E101" s="134">
        <v>0</v>
      </c>
      <c r="F101" s="134">
        <v>271500</v>
      </c>
      <c r="G101" s="134">
        <v>72303</v>
      </c>
      <c r="H101" s="135">
        <v>24788</v>
      </c>
      <c r="I101" s="136">
        <v>45510476</v>
      </c>
      <c r="J101" s="193"/>
      <c r="K101" s="137"/>
      <c r="L101" s="131">
        <f t="shared" si="2"/>
        <v>45510476</v>
      </c>
      <c r="M101" s="119"/>
      <c r="N101" s="119"/>
    </row>
    <row r="102" spans="1:14" x14ac:dyDescent="0.35">
      <c r="A102" s="119" t="s">
        <v>180</v>
      </c>
      <c r="B102" s="133">
        <v>25536654.829999998</v>
      </c>
      <c r="C102" s="134">
        <v>316099.03000000003</v>
      </c>
      <c r="D102" s="134">
        <v>0</v>
      </c>
      <c r="E102" s="134">
        <v>0</v>
      </c>
      <c r="F102" s="134">
        <v>16064905</v>
      </c>
      <c r="G102" s="134">
        <v>3166889</v>
      </c>
      <c r="H102" s="135">
        <v>1978625</v>
      </c>
      <c r="I102" s="136">
        <v>47063172.859999999</v>
      </c>
      <c r="J102" s="193">
        <v>1196340</v>
      </c>
      <c r="K102" s="137"/>
      <c r="L102" s="131">
        <f t="shared" si="2"/>
        <v>45866832.859999999</v>
      </c>
      <c r="M102" s="119"/>
      <c r="N102" s="119"/>
    </row>
    <row r="103" spans="1:14" x14ac:dyDescent="0.35">
      <c r="A103" s="119" t="s">
        <v>181</v>
      </c>
      <c r="B103" s="133">
        <v>35704309.859999999</v>
      </c>
      <c r="C103" s="134">
        <v>866160.87000000011</v>
      </c>
      <c r="D103" s="134">
        <v>0</v>
      </c>
      <c r="E103" s="134">
        <v>0</v>
      </c>
      <c r="F103" s="134">
        <v>10855880.969999999</v>
      </c>
      <c r="G103" s="134">
        <v>0</v>
      </c>
      <c r="H103" s="135">
        <v>278262.04000000004</v>
      </c>
      <c r="I103" s="136">
        <v>47704613.739999995</v>
      </c>
      <c r="J103" s="193"/>
      <c r="K103" s="137"/>
      <c r="L103" s="131">
        <f t="shared" si="2"/>
        <v>47704613.739999995</v>
      </c>
      <c r="M103" s="119"/>
      <c r="N103" s="119"/>
    </row>
    <row r="104" spans="1:14" x14ac:dyDescent="0.35">
      <c r="A104" s="119" t="s">
        <v>182</v>
      </c>
      <c r="B104" s="133">
        <v>37124306</v>
      </c>
      <c r="C104" s="134">
        <v>3833490</v>
      </c>
      <c r="D104" s="134">
        <v>0</v>
      </c>
      <c r="E104" s="134">
        <v>0</v>
      </c>
      <c r="F104" s="134">
        <v>6100498</v>
      </c>
      <c r="G104" s="134">
        <v>35745</v>
      </c>
      <c r="H104" s="135">
        <v>614517</v>
      </c>
      <c r="I104" s="136">
        <v>47708556</v>
      </c>
      <c r="J104" s="193">
        <v>1379622</v>
      </c>
      <c r="K104" s="137"/>
      <c r="L104" s="131">
        <f t="shared" si="2"/>
        <v>46328934</v>
      </c>
      <c r="M104" s="119"/>
      <c r="N104" s="119"/>
    </row>
    <row r="105" spans="1:14" x14ac:dyDescent="0.35">
      <c r="A105" s="119" t="s">
        <v>183</v>
      </c>
      <c r="B105" s="133">
        <v>36163666</v>
      </c>
      <c r="C105" s="134">
        <v>11683284</v>
      </c>
      <c r="D105" s="134">
        <v>0</v>
      </c>
      <c r="E105" s="134">
        <v>0</v>
      </c>
      <c r="F105" s="134">
        <v>0</v>
      </c>
      <c r="G105" s="134">
        <v>0</v>
      </c>
      <c r="H105" s="135">
        <v>164027</v>
      </c>
      <c r="I105" s="136">
        <v>48010977</v>
      </c>
      <c r="J105" s="193"/>
      <c r="K105" s="137"/>
      <c r="L105" s="131">
        <f t="shared" si="2"/>
        <v>48010977</v>
      </c>
      <c r="M105" s="119"/>
      <c r="N105" s="119"/>
    </row>
    <row r="106" spans="1:14" x14ac:dyDescent="0.35">
      <c r="A106" s="119" t="s">
        <v>184</v>
      </c>
      <c r="B106" s="133">
        <v>37694385.170000002</v>
      </c>
      <c r="C106" s="134">
        <v>7391260.5499999998</v>
      </c>
      <c r="D106" s="134">
        <v>2828472</v>
      </c>
      <c r="E106" s="134">
        <v>0</v>
      </c>
      <c r="F106" s="134">
        <v>604816.28</v>
      </c>
      <c r="G106" s="134">
        <v>15395</v>
      </c>
      <c r="H106" s="135">
        <v>2223.5100000000002</v>
      </c>
      <c r="I106" s="136">
        <v>48536552.509999998</v>
      </c>
      <c r="J106" s="193">
        <v>473768</v>
      </c>
      <c r="K106" s="137"/>
      <c r="L106" s="131">
        <f t="shared" si="2"/>
        <v>48062784.509999998</v>
      </c>
      <c r="M106" s="119"/>
      <c r="N106" s="119"/>
    </row>
    <row r="107" spans="1:14" x14ac:dyDescent="0.35">
      <c r="A107" s="119" t="s">
        <v>185</v>
      </c>
      <c r="B107" s="133">
        <v>41262500</v>
      </c>
      <c r="C107" s="134">
        <v>7388696</v>
      </c>
      <c r="D107" s="134">
        <v>0</v>
      </c>
      <c r="E107" s="134">
        <v>0</v>
      </c>
      <c r="F107" s="134">
        <v>0</v>
      </c>
      <c r="G107" s="134">
        <v>157233</v>
      </c>
      <c r="H107" s="135">
        <v>17004</v>
      </c>
      <c r="I107" s="136">
        <v>48825433</v>
      </c>
      <c r="J107" s="193"/>
      <c r="K107" s="137"/>
      <c r="L107" s="131">
        <f t="shared" si="2"/>
        <v>48825433</v>
      </c>
      <c r="M107" s="119"/>
      <c r="N107" s="119"/>
    </row>
    <row r="108" spans="1:14" x14ac:dyDescent="0.35">
      <c r="A108" s="119" t="s">
        <v>186</v>
      </c>
      <c r="B108" s="133">
        <v>18316997.330000002</v>
      </c>
      <c r="C108" s="134">
        <v>19850409.420000002</v>
      </c>
      <c r="D108" s="134">
        <v>0</v>
      </c>
      <c r="E108" s="134">
        <v>897489</v>
      </c>
      <c r="F108" s="134">
        <v>11382954.369999997</v>
      </c>
      <c r="G108" s="134">
        <v>0</v>
      </c>
      <c r="H108" s="135">
        <v>-5416.68</v>
      </c>
      <c r="I108" s="136">
        <v>50442433.439999998</v>
      </c>
      <c r="J108" s="193"/>
      <c r="K108" s="137"/>
      <c r="L108" s="131">
        <f t="shared" si="2"/>
        <v>50442433.439999998</v>
      </c>
      <c r="M108" s="119"/>
      <c r="N108" s="119"/>
    </row>
    <row r="109" spans="1:14" x14ac:dyDescent="0.35">
      <c r="A109" s="119" t="s">
        <v>187</v>
      </c>
      <c r="B109" s="133">
        <v>26484413.07</v>
      </c>
      <c r="C109" s="134">
        <v>995202.11999999988</v>
      </c>
      <c r="D109" s="134">
        <v>0</v>
      </c>
      <c r="E109" s="134">
        <v>0</v>
      </c>
      <c r="F109" s="134">
        <v>24122206.210000001</v>
      </c>
      <c r="G109" s="134">
        <v>0</v>
      </c>
      <c r="H109" s="135">
        <v>332363.27999999997</v>
      </c>
      <c r="I109" s="136">
        <v>51934184.680000007</v>
      </c>
      <c r="J109" s="193"/>
      <c r="K109" s="137"/>
      <c r="L109" s="131">
        <f t="shared" si="2"/>
        <v>51934184.680000007</v>
      </c>
      <c r="M109" s="119"/>
      <c r="N109" s="119"/>
    </row>
    <row r="110" spans="1:14" x14ac:dyDescent="0.35">
      <c r="A110" s="119" t="s">
        <v>188</v>
      </c>
      <c r="B110" s="133">
        <v>48888320</v>
      </c>
      <c r="C110" s="134">
        <v>0</v>
      </c>
      <c r="D110" s="134">
        <v>0</v>
      </c>
      <c r="E110" s="134">
        <v>2312207</v>
      </c>
      <c r="F110" s="134">
        <v>0</v>
      </c>
      <c r="G110" s="134">
        <v>791768</v>
      </c>
      <c r="H110" s="135">
        <v>261271.63</v>
      </c>
      <c r="I110" s="136">
        <v>52253566.630000003</v>
      </c>
      <c r="J110" s="193"/>
      <c r="K110" s="137"/>
      <c r="L110" s="131">
        <f t="shared" si="2"/>
        <v>52253566.630000003</v>
      </c>
      <c r="M110" s="119"/>
      <c r="N110" s="119"/>
    </row>
    <row r="111" spans="1:14" x14ac:dyDescent="0.35">
      <c r="A111" s="119" t="s">
        <v>189</v>
      </c>
      <c r="B111" s="133">
        <v>38282239.340000004</v>
      </c>
      <c r="C111" s="134">
        <v>3103947</v>
      </c>
      <c r="D111" s="134">
        <v>0</v>
      </c>
      <c r="E111" s="134">
        <v>0</v>
      </c>
      <c r="F111" s="134">
        <v>10578621</v>
      </c>
      <c r="G111" s="134">
        <v>383027</v>
      </c>
      <c r="H111" s="135">
        <v>0</v>
      </c>
      <c r="I111" s="136">
        <v>52347834.340000004</v>
      </c>
      <c r="J111" s="193"/>
      <c r="K111" s="137"/>
      <c r="L111" s="131">
        <f t="shared" ref="L111:L142" si="3">(I111-J111)+K111</f>
        <v>52347834.340000004</v>
      </c>
      <c r="M111" s="119"/>
      <c r="N111" s="119"/>
    </row>
    <row r="112" spans="1:14" x14ac:dyDescent="0.35">
      <c r="A112" s="119" t="s">
        <v>190</v>
      </c>
      <c r="B112" s="133">
        <v>50964790.940000005</v>
      </c>
      <c r="C112" s="134">
        <v>1594883.4500000002</v>
      </c>
      <c r="D112" s="134">
        <v>0</v>
      </c>
      <c r="E112" s="134">
        <v>0</v>
      </c>
      <c r="F112" s="134">
        <v>0</v>
      </c>
      <c r="G112" s="134">
        <v>0</v>
      </c>
      <c r="H112" s="135">
        <v>223670.69</v>
      </c>
      <c r="I112" s="136">
        <v>52783345.080000006</v>
      </c>
      <c r="J112" s="193"/>
      <c r="K112" s="137"/>
      <c r="L112" s="131">
        <f t="shared" si="3"/>
        <v>52783345.080000006</v>
      </c>
      <c r="M112" s="119"/>
      <c r="N112" s="119"/>
    </row>
    <row r="113" spans="1:14" x14ac:dyDescent="0.35">
      <c r="A113" s="119" t="s">
        <v>191</v>
      </c>
      <c r="B113" s="133">
        <v>50048615.939999998</v>
      </c>
      <c r="C113" s="134">
        <v>2052208.65</v>
      </c>
      <c r="D113" s="134">
        <v>0</v>
      </c>
      <c r="E113" s="134">
        <v>0</v>
      </c>
      <c r="F113" s="134">
        <v>429563.72</v>
      </c>
      <c r="G113" s="134">
        <v>-276746</v>
      </c>
      <c r="H113" s="135">
        <v>1345262.44</v>
      </c>
      <c r="I113" s="136">
        <v>53598904.749999993</v>
      </c>
      <c r="J113" s="193"/>
      <c r="K113" s="137"/>
      <c r="L113" s="131">
        <f t="shared" si="3"/>
        <v>53598904.749999993</v>
      </c>
      <c r="M113" s="119"/>
      <c r="N113" s="119"/>
    </row>
    <row r="114" spans="1:14" x14ac:dyDescent="0.35">
      <c r="A114" s="119" t="s">
        <v>192</v>
      </c>
      <c r="B114" s="133">
        <v>43864223.709999993</v>
      </c>
      <c r="C114" s="134">
        <v>7715321.5</v>
      </c>
      <c r="D114" s="134">
        <v>0</v>
      </c>
      <c r="E114" s="134">
        <v>0</v>
      </c>
      <c r="F114" s="134">
        <v>1901287.0499999998</v>
      </c>
      <c r="G114" s="134">
        <v>0</v>
      </c>
      <c r="H114" s="135">
        <v>1327372.2999999998</v>
      </c>
      <c r="I114" s="136">
        <v>54808204.559999987</v>
      </c>
      <c r="J114" s="193"/>
      <c r="K114" s="137"/>
      <c r="L114" s="131">
        <f t="shared" si="3"/>
        <v>54808204.559999987</v>
      </c>
      <c r="M114" s="119"/>
      <c r="N114" s="119"/>
    </row>
    <row r="115" spans="1:14" x14ac:dyDescent="0.35">
      <c r="A115" s="119" t="s">
        <v>193</v>
      </c>
      <c r="B115" s="133">
        <v>38572494.089999996</v>
      </c>
      <c r="C115" s="134">
        <v>12266973.710000003</v>
      </c>
      <c r="D115" s="134">
        <v>0</v>
      </c>
      <c r="E115" s="134">
        <v>0</v>
      </c>
      <c r="F115" s="134">
        <v>4016851.7399999993</v>
      </c>
      <c r="G115" s="134">
        <v>0</v>
      </c>
      <c r="H115" s="135">
        <v>10288.1</v>
      </c>
      <c r="I115" s="136">
        <v>54866607.640000001</v>
      </c>
      <c r="J115" s="193">
        <v>188670</v>
      </c>
      <c r="K115" s="137"/>
      <c r="L115" s="131">
        <f t="shared" si="3"/>
        <v>54677937.640000001</v>
      </c>
      <c r="M115" s="119"/>
      <c r="N115" s="119"/>
    </row>
    <row r="116" spans="1:14" x14ac:dyDescent="0.35">
      <c r="A116" s="119" t="s">
        <v>194</v>
      </c>
      <c r="B116" s="133">
        <v>31720302.149999999</v>
      </c>
      <c r="C116" s="134">
        <v>290993.05</v>
      </c>
      <c r="D116" s="134">
        <v>3032391</v>
      </c>
      <c r="E116" s="134">
        <v>2119327</v>
      </c>
      <c r="F116" s="134">
        <v>13920474.059999999</v>
      </c>
      <c r="G116" s="134">
        <v>6940258</v>
      </c>
      <c r="H116" s="135">
        <v>158290.12</v>
      </c>
      <c r="I116" s="136">
        <v>58182035.380000003</v>
      </c>
      <c r="J116" s="193">
        <v>495057</v>
      </c>
      <c r="K116" s="137"/>
      <c r="L116" s="131">
        <f t="shared" si="3"/>
        <v>57686978.380000003</v>
      </c>
      <c r="M116" s="119"/>
      <c r="N116" s="119"/>
    </row>
    <row r="117" spans="1:14" x14ac:dyDescent="0.35">
      <c r="A117" s="119" t="s">
        <v>195</v>
      </c>
      <c r="B117" s="133">
        <v>51982338</v>
      </c>
      <c r="C117" s="134">
        <v>4663997</v>
      </c>
      <c r="D117" s="134">
        <v>0</v>
      </c>
      <c r="E117" s="134">
        <v>0</v>
      </c>
      <c r="F117" s="134">
        <v>2935319</v>
      </c>
      <c r="G117" s="134">
        <v>-909542</v>
      </c>
      <c r="H117" s="135">
        <v>52027</v>
      </c>
      <c r="I117" s="136">
        <v>58724139</v>
      </c>
      <c r="J117" s="193"/>
      <c r="K117" s="137"/>
      <c r="L117" s="131">
        <f t="shared" si="3"/>
        <v>58724139</v>
      </c>
      <c r="M117" s="119"/>
      <c r="N117" s="119"/>
    </row>
    <row r="118" spans="1:14" x14ac:dyDescent="0.35">
      <c r="A118" s="119" t="s">
        <v>196</v>
      </c>
      <c r="B118" s="133">
        <v>40830292.750000007</v>
      </c>
      <c r="C118" s="134">
        <v>11703187.34</v>
      </c>
      <c r="D118" s="134">
        <v>0</v>
      </c>
      <c r="E118" s="134">
        <v>0</v>
      </c>
      <c r="F118" s="134">
        <v>6573009.5599999996</v>
      </c>
      <c r="G118" s="134">
        <v>732310</v>
      </c>
      <c r="H118" s="135">
        <v>0</v>
      </c>
      <c r="I118" s="136">
        <v>59838799.650000006</v>
      </c>
      <c r="J118" s="193">
        <v>99253</v>
      </c>
      <c r="K118" s="137"/>
      <c r="L118" s="131">
        <f t="shared" si="3"/>
        <v>59739546.650000006</v>
      </c>
      <c r="M118" s="119"/>
      <c r="N118" s="119"/>
    </row>
    <row r="119" spans="1:14" x14ac:dyDescent="0.35">
      <c r="A119" s="119" t="s">
        <v>197</v>
      </c>
      <c r="B119" s="133">
        <v>50620035.310000002</v>
      </c>
      <c r="C119" s="134">
        <v>7657200.9700000007</v>
      </c>
      <c r="D119" s="134">
        <v>0</v>
      </c>
      <c r="E119" s="134">
        <v>0</v>
      </c>
      <c r="F119" s="134">
        <v>1440433.2399999998</v>
      </c>
      <c r="G119" s="134">
        <v>0</v>
      </c>
      <c r="H119" s="135">
        <v>162356.72999999998</v>
      </c>
      <c r="I119" s="136">
        <v>59880026.25</v>
      </c>
      <c r="J119" s="193">
        <v>1367584</v>
      </c>
      <c r="K119" s="137"/>
      <c r="L119" s="131">
        <f t="shared" si="3"/>
        <v>58512442.25</v>
      </c>
      <c r="M119" s="119"/>
      <c r="N119" s="119"/>
    </row>
    <row r="120" spans="1:14" x14ac:dyDescent="0.35">
      <c r="A120" s="119" t="s">
        <v>198</v>
      </c>
      <c r="B120" s="133">
        <v>58700862.969999999</v>
      </c>
      <c r="C120" s="134">
        <v>245715.98000000004</v>
      </c>
      <c r="D120" s="134">
        <v>550159</v>
      </c>
      <c r="E120" s="134">
        <v>933479</v>
      </c>
      <c r="F120" s="134">
        <v>0</v>
      </c>
      <c r="G120" s="134">
        <v>0</v>
      </c>
      <c r="H120" s="135">
        <v>853478.25</v>
      </c>
      <c r="I120" s="136">
        <v>61283695.199999996</v>
      </c>
      <c r="J120" s="193"/>
      <c r="K120" s="137"/>
      <c r="L120" s="131">
        <f t="shared" si="3"/>
        <v>61283695.199999996</v>
      </c>
      <c r="M120" s="119"/>
      <c r="N120" s="119"/>
    </row>
    <row r="121" spans="1:14" x14ac:dyDescent="0.35">
      <c r="A121" s="119" t="s">
        <v>199</v>
      </c>
      <c r="B121" s="133">
        <v>41835862</v>
      </c>
      <c r="C121" s="134">
        <v>1951475</v>
      </c>
      <c r="D121" s="134">
        <v>317828</v>
      </c>
      <c r="E121" s="134">
        <v>9027132</v>
      </c>
      <c r="F121" s="134">
        <v>8404885</v>
      </c>
      <c r="G121" s="134">
        <v>35691</v>
      </c>
      <c r="H121" s="135">
        <v>19153</v>
      </c>
      <c r="I121" s="136">
        <v>61592026</v>
      </c>
      <c r="J121" s="193"/>
      <c r="K121" s="137"/>
      <c r="L121" s="131">
        <f t="shared" si="3"/>
        <v>61592026</v>
      </c>
      <c r="M121" s="119"/>
      <c r="N121" s="119"/>
    </row>
    <row r="122" spans="1:14" x14ac:dyDescent="0.35">
      <c r="A122" s="119" t="s">
        <v>200</v>
      </c>
      <c r="B122" s="133">
        <v>47214762</v>
      </c>
      <c r="C122" s="134">
        <v>8006492</v>
      </c>
      <c r="D122" s="134">
        <v>0</v>
      </c>
      <c r="E122" s="134">
        <v>0</v>
      </c>
      <c r="F122" s="134">
        <v>7652824</v>
      </c>
      <c r="G122" s="134">
        <v>0</v>
      </c>
      <c r="H122" s="135">
        <v>681533</v>
      </c>
      <c r="I122" s="136">
        <v>63555611</v>
      </c>
      <c r="J122" s="193"/>
      <c r="K122" s="137"/>
      <c r="L122" s="131">
        <f t="shared" si="3"/>
        <v>63555611</v>
      </c>
      <c r="M122" s="119"/>
      <c r="N122" s="119"/>
    </row>
    <row r="123" spans="1:14" x14ac:dyDescent="0.35">
      <c r="A123" s="119" t="s">
        <v>201</v>
      </c>
      <c r="B123" s="133">
        <v>53640054.939999998</v>
      </c>
      <c r="C123" s="134">
        <v>6727217.7699999996</v>
      </c>
      <c r="D123" s="134">
        <v>0</v>
      </c>
      <c r="E123" s="134">
        <v>0</v>
      </c>
      <c r="F123" s="134">
        <v>4212873.79</v>
      </c>
      <c r="G123" s="134">
        <v>0</v>
      </c>
      <c r="H123" s="135">
        <v>292626.87</v>
      </c>
      <c r="I123" s="136">
        <v>64872773.36999999</v>
      </c>
      <c r="J123" s="193">
        <v>3430055</v>
      </c>
      <c r="K123" s="137"/>
      <c r="L123" s="131">
        <f t="shared" si="3"/>
        <v>61442718.36999999</v>
      </c>
      <c r="M123" s="119"/>
      <c r="N123" s="119"/>
    </row>
    <row r="124" spans="1:14" x14ac:dyDescent="0.35">
      <c r="A124" s="119" t="s">
        <v>202</v>
      </c>
      <c r="B124" s="133">
        <v>61236015</v>
      </c>
      <c r="C124" s="134">
        <v>3621210</v>
      </c>
      <c r="D124" s="134">
        <v>0</v>
      </c>
      <c r="E124" s="134">
        <v>0</v>
      </c>
      <c r="F124" s="134">
        <v>0</v>
      </c>
      <c r="G124" s="134">
        <v>0</v>
      </c>
      <c r="H124" s="135">
        <v>98808</v>
      </c>
      <c r="I124" s="136">
        <v>64956033</v>
      </c>
      <c r="J124" s="193"/>
      <c r="K124" s="137"/>
      <c r="L124" s="131">
        <f t="shared" si="3"/>
        <v>64956033</v>
      </c>
      <c r="M124" s="119"/>
      <c r="N124" s="119"/>
    </row>
    <row r="125" spans="1:14" x14ac:dyDescent="0.35">
      <c r="A125" s="119" t="s">
        <v>203</v>
      </c>
      <c r="B125" s="133">
        <v>63399763.130000003</v>
      </c>
      <c r="C125" s="134">
        <v>2432439.9900000002</v>
      </c>
      <c r="D125" s="134">
        <v>0</v>
      </c>
      <c r="E125" s="134">
        <v>0</v>
      </c>
      <c r="F125" s="134">
        <v>91697.010000000009</v>
      </c>
      <c r="G125" s="134">
        <v>0</v>
      </c>
      <c r="H125" s="135">
        <v>616690.49000000011</v>
      </c>
      <c r="I125" s="136">
        <v>66540590.620000005</v>
      </c>
      <c r="J125" s="193">
        <v>168096</v>
      </c>
      <c r="K125" s="137"/>
      <c r="L125" s="131">
        <f t="shared" si="3"/>
        <v>66372494.620000005</v>
      </c>
      <c r="M125" s="119"/>
      <c r="N125" s="119"/>
    </row>
    <row r="126" spans="1:14" x14ac:dyDescent="0.35">
      <c r="A126" s="119" t="s">
        <v>204</v>
      </c>
      <c r="B126" s="133">
        <v>50298676.579999991</v>
      </c>
      <c r="C126" s="134">
        <v>17002874.259999998</v>
      </c>
      <c r="D126" s="134">
        <v>0</v>
      </c>
      <c r="E126" s="134">
        <v>0</v>
      </c>
      <c r="F126" s="134">
        <v>0</v>
      </c>
      <c r="G126" s="134">
        <v>21149</v>
      </c>
      <c r="H126" s="135">
        <v>65290.979999999996</v>
      </c>
      <c r="I126" s="136">
        <v>67387990.819999993</v>
      </c>
      <c r="J126" s="193"/>
      <c r="K126" s="137"/>
      <c r="L126" s="131">
        <f t="shared" si="3"/>
        <v>67387990.819999993</v>
      </c>
      <c r="M126" s="119"/>
      <c r="N126" s="119"/>
    </row>
    <row r="127" spans="1:14" x14ac:dyDescent="0.35">
      <c r="A127" s="119" t="s">
        <v>205</v>
      </c>
      <c r="B127" s="133">
        <v>50909454</v>
      </c>
      <c r="C127" s="134">
        <v>2747486</v>
      </c>
      <c r="D127" s="134">
        <v>18024</v>
      </c>
      <c r="E127" s="134">
        <v>0</v>
      </c>
      <c r="F127" s="134">
        <v>17961573</v>
      </c>
      <c r="G127" s="134">
        <v>76996</v>
      </c>
      <c r="H127" s="135">
        <v>31233</v>
      </c>
      <c r="I127" s="136">
        <v>71744766</v>
      </c>
      <c r="J127" s="193">
        <v>205813</v>
      </c>
      <c r="K127" s="137"/>
      <c r="L127" s="131">
        <f t="shared" si="3"/>
        <v>71538953</v>
      </c>
      <c r="M127" s="119"/>
      <c r="N127" s="119"/>
    </row>
    <row r="128" spans="1:14" x14ac:dyDescent="0.35">
      <c r="A128" s="119" t="s">
        <v>206</v>
      </c>
      <c r="B128" s="133">
        <v>62090976.089999996</v>
      </c>
      <c r="C128" s="134">
        <v>8929609.9199999999</v>
      </c>
      <c r="D128" s="134">
        <v>0</v>
      </c>
      <c r="E128" s="134">
        <v>0</v>
      </c>
      <c r="F128" s="134">
        <v>1601760.9100000001</v>
      </c>
      <c r="G128" s="134">
        <v>0</v>
      </c>
      <c r="H128" s="135">
        <v>740643.04</v>
      </c>
      <c r="I128" s="136">
        <v>73362989.959999993</v>
      </c>
      <c r="J128" s="193"/>
      <c r="K128" s="137"/>
      <c r="L128" s="131">
        <f t="shared" si="3"/>
        <v>73362989.959999993</v>
      </c>
      <c r="M128" s="119"/>
      <c r="N128" s="119"/>
    </row>
    <row r="129" spans="1:14" x14ac:dyDescent="0.35">
      <c r="A129" s="119" t="s">
        <v>207</v>
      </c>
      <c r="B129" s="133">
        <v>50370756.68</v>
      </c>
      <c r="C129" s="134">
        <v>1458601.9100000001</v>
      </c>
      <c r="D129" s="134">
        <v>9536747</v>
      </c>
      <c r="E129" s="134">
        <v>0</v>
      </c>
      <c r="F129" s="134">
        <v>12636611.48</v>
      </c>
      <c r="G129" s="134">
        <v>0</v>
      </c>
      <c r="H129" s="135">
        <v>0</v>
      </c>
      <c r="I129" s="136">
        <v>74002717.070000008</v>
      </c>
      <c r="J129" s="193"/>
      <c r="K129" s="137"/>
      <c r="L129" s="131">
        <f t="shared" si="3"/>
        <v>74002717.070000008</v>
      </c>
      <c r="M129" s="119"/>
      <c r="N129" s="119"/>
    </row>
    <row r="130" spans="1:14" x14ac:dyDescent="0.35">
      <c r="A130" s="119" t="s">
        <v>208</v>
      </c>
      <c r="B130" s="133">
        <v>73598220</v>
      </c>
      <c r="C130" s="134">
        <v>2883413.58</v>
      </c>
      <c r="D130" s="134">
        <v>0</v>
      </c>
      <c r="E130" s="134">
        <v>0</v>
      </c>
      <c r="F130" s="134">
        <v>0</v>
      </c>
      <c r="G130" s="134">
        <v>0</v>
      </c>
      <c r="H130" s="135">
        <v>0</v>
      </c>
      <c r="I130" s="136">
        <v>76481633.579999998</v>
      </c>
      <c r="J130" s="193"/>
      <c r="K130" s="137"/>
      <c r="L130" s="131">
        <f t="shared" si="3"/>
        <v>76481633.579999998</v>
      </c>
      <c r="M130" s="119"/>
      <c r="N130" s="119"/>
    </row>
    <row r="131" spans="1:14" x14ac:dyDescent="0.35">
      <c r="A131" s="119" t="s">
        <v>209</v>
      </c>
      <c r="B131" s="133">
        <v>66561781.420000002</v>
      </c>
      <c r="C131" s="134">
        <v>3577808.4299999997</v>
      </c>
      <c r="D131" s="134">
        <v>0</v>
      </c>
      <c r="E131" s="134">
        <v>715397</v>
      </c>
      <c r="F131" s="134">
        <v>6328286.8399999999</v>
      </c>
      <c r="G131" s="134">
        <v>0</v>
      </c>
      <c r="H131" s="135">
        <v>285123.67000000004</v>
      </c>
      <c r="I131" s="136">
        <v>77468397.359999999</v>
      </c>
      <c r="J131" s="193"/>
      <c r="K131" s="137"/>
      <c r="L131" s="131">
        <f t="shared" si="3"/>
        <v>77468397.359999999</v>
      </c>
      <c r="M131" s="119"/>
      <c r="N131" s="119"/>
    </row>
    <row r="132" spans="1:14" x14ac:dyDescent="0.35">
      <c r="A132" s="119" t="s">
        <v>210</v>
      </c>
      <c r="B132" s="133">
        <v>73114592</v>
      </c>
      <c r="C132" s="134">
        <v>4770388</v>
      </c>
      <c r="D132" s="134">
        <v>0</v>
      </c>
      <c r="E132" s="134">
        <v>0</v>
      </c>
      <c r="F132" s="134">
        <v>0</v>
      </c>
      <c r="G132" s="134">
        <v>0</v>
      </c>
      <c r="H132" s="135">
        <v>121824</v>
      </c>
      <c r="I132" s="136">
        <v>78006804</v>
      </c>
      <c r="J132" s="193"/>
      <c r="K132" s="137"/>
      <c r="L132" s="131">
        <f t="shared" si="3"/>
        <v>78006804</v>
      </c>
      <c r="M132" s="119"/>
      <c r="N132" s="119"/>
    </row>
    <row r="133" spans="1:14" x14ac:dyDescent="0.35">
      <c r="A133" s="119" t="s">
        <v>211</v>
      </c>
      <c r="B133" s="133">
        <v>68605199.360000014</v>
      </c>
      <c r="C133" s="134">
        <v>2876510.78</v>
      </c>
      <c r="D133" s="134">
        <v>0</v>
      </c>
      <c r="E133" s="134">
        <v>0</v>
      </c>
      <c r="F133" s="134">
        <v>6503144.9900000002</v>
      </c>
      <c r="G133" s="134">
        <v>50593</v>
      </c>
      <c r="H133" s="135">
        <v>554153.81000000006</v>
      </c>
      <c r="I133" s="136">
        <v>78589601.940000013</v>
      </c>
      <c r="J133" s="193"/>
      <c r="K133" s="137"/>
      <c r="L133" s="131">
        <f t="shared" si="3"/>
        <v>78589601.940000013</v>
      </c>
      <c r="M133" s="119"/>
      <c r="N133" s="119"/>
    </row>
    <row r="134" spans="1:14" x14ac:dyDescent="0.35">
      <c r="A134" s="119" t="s">
        <v>212</v>
      </c>
      <c r="B134" s="133">
        <v>63562732</v>
      </c>
      <c r="C134" s="134">
        <v>828043</v>
      </c>
      <c r="D134" s="134">
        <v>0</v>
      </c>
      <c r="E134" s="134">
        <v>0</v>
      </c>
      <c r="F134" s="134">
        <v>17017161</v>
      </c>
      <c r="G134" s="134">
        <v>0</v>
      </c>
      <c r="H134" s="135">
        <v>322431</v>
      </c>
      <c r="I134" s="136">
        <v>81730367</v>
      </c>
      <c r="J134" s="193"/>
      <c r="K134" s="137"/>
      <c r="L134" s="131">
        <f t="shared" si="3"/>
        <v>81730367</v>
      </c>
      <c r="M134" s="119"/>
      <c r="N134" s="119"/>
    </row>
    <row r="135" spans="1:14" x14ac:dyDescent="0.35">
      <c r="A135" s="119" t="s">
        <v>213</v>
      </c>
      <c r="B135" s="133">
        <v>54362519</v>
      </c>
      <c r="C135" s="134">
        <v>26844856</v>
      </c>
      <c r="D135" s="134">
        <v>0</v>
      </c>
      <c r="E135" s="134">
        <v>0</v>
      </c>
      <c r="F135" s="134">
        <v>1172035</v>
      </c>
      <c r="G135" s="134">
        <v>825159</v>
      </c>
      <c r="H135" s="135">
        <v>-367503</v>
      </c>
      <c r="I135" s="136">
        <v>82837066</v>
      </c>
      <c r="J135" s="193"/>
      <c r="K135" s="137"/>
      <c r="L135" s="131">
        <f t="shared" si="3"/>
        <v>82837066</v>
      </c>
      <c r="M135" s="119"/>
      <c r="N135" s="119"/>
    </row>
    <row r="136" spans="1:14" x14ac:dyDescent="0.35">
      <c r="A136" s="119" t="s">
        <v>214</v>
      </c>
      <c r="B136" s="133">
        <v>70618838</v>
      </c>
      <c r="C136" s="134">
        <v>1207736</v>
      </c>
      <c r="D136" s="134">
        <v>0</v>
      </c>
      <c r="E136" s="134">
        <v>3500000</v>
      </c>
      <c r="F136" s="134">
        <v>7313722</v>
      </c>
      <c r="G136" s="134">
        <v>797532</v>
      </c>
      <c r="H136" s="135">
        <v>0</v>
      </c>
      <c r="I136" s="136">
        <v>83437828</v>
      </c>
      <c r="J136" s="193">
        <v>70300</v>
      </c>
      <c r="K136" s="137"/>
      <c r="L136" s="131">
        <f t="shared" si="3"/>
        <v>83367528</v>
      </c>
      <c r="M136" s="119"/>
      <c r="N136" s="119"/>
    </row>
    <row r="137" spans="1:14" x14ac:dyDescent="0.35">
      <c r="A137" s="119" t="s">
        <v>215</v>
      </c>
      <c r="B137" s="133">
        <v>76129272.699999988</v>
      </c>
      <c r="C137" s="134">
        <v>4572798</v>
      </c>
      <c r="D137" s="134">
        <v>0</v>
      </c>
      <c r="E137" s="134">
        <v>3399996</v>
      </c>
      <c r="F137" s="134">
        <v>44208.17</v>
      </c>
      <c r="G137" s="134">
        <v>0</v>
      </c>
      <c r="H137" s="135">
        <v>110931</v>
      </c>
      <c r="I137" s="136">
        <v>84257205.86999999</v>
      </c>
      <c r="J137" s="193">
        <v>1452838</v>
      </c>
      <c r="K137" s="137"/>
      <c r="L137" s="131">
        <f t="shared" si="3"/>
        <v>82804367.86999999</v>
      </c>
      <c r="M137" s="119"/>
      <c r="N137" s="119"/>
    </row>
    <row r="138" spans="1:14" x14ac:dyDescent="0.35">
      <c r="A138" s="119" t="s">
        <v>216</v>
      </c>
      <c r="B138" s="133">
        <v>82267419</v>
      </c>
      <c r="C138" s="134">
        <v>1204868</v>
      </c>
      <c r="D138" s="134">
        <v>0</v>
      </c>
      <c r="E138" s="134">
        <v>0</v>
      </c>
      <c r="F138" s="134">
        <v>0</v>
      </c>
      <c r="G138" s="134">
        <v>61896</v>
      </c>
      <c r="H138" s="135">
        <v>929744</v>
      </c>
      <c r="I138" s="136">
        <v>84463927</v>
      </c>
      <c r="J138" s="193"/>
      <c r="K138" s="137"/>
      <c r="L138" s="131">
        <f t="shared" si="3"/>
        <v>84463927</v>
      </c>
      <c r="M138" s="119"/>
      <c r="N138" s="119"/>
    </row>
    <row r="139" spans="1:14" x14ac:dyDescent="0.35">
      <c r="A139" s="119" t="s">
        <v>217</v>
      </c>
      <c r="B139" s="133">
        <v>79843912.189999998</v>
      </c>
      <c r="C139" s="134">
        <v>13806523.550000001</v>
      </c>
      <c r="D139" s="134">
        <v>0</v>
      </c>
      <c r="E139" s="134">
        <v>0</v>
      </c>
      <c r="F139" s="134">
        <v>0</v>
      </c>
      <c r="G139" s="134">
        <v>1206268</v>
      </c>
      <c r="H139" s="135">
        <v>0</v>
      </c>
      <c r="I139" s="136">
        <v>94856703.739999995</v>
      </c>
      <c r="J139" s="193"/>
      <c r="K139" s="137"/>
      <c r="L139" s="131">
        <f t="shared" si="3"/>
        <v>94856703.739999995</v>
      </c>
      <c r="M139" s="119"/>
      <c r="N139" s="119"/>
    </row>
    <row r="140" spans="1:14" x14ac:dyDescent="0.35">
      <c r="A140" s="119" t="s">
        <v>218</v>
      </c>
      <c r="B140" s="133">
        <v>47354904.450000003</v>
      </c>
      <c r="C140" s="134">
        <v>25560308.020000003</v>
      </c>
      <c r="D140" s="134">
        <v>8479</v>
      </c>
      <c r="E140" s="134">
        <v>0</v>
      </c>
      <c r="F140" s="134">
        <v>26285273.160000004</v>
      </c>
      <c r="G140" s="134">
        <v>293137</v>
      </c>
      <c r="H140" s="135">
        <v>0</v>
      </c>
      <c r="I140" s="136">
        <v>99502101.629999995</v>
      </c>
      <c r="J140" s="193"/>
      <c r="K140" s="137"/>
      <c r="L140" s="131">
        <f t="shared" si="3"/>
        <v>99502101.629999995</v>
      </c>
      <c r="M140" s="119"/>
      <c r="N140" s="119"/>
    </row>
    <row r="141" spans="1:14" x14ac:dyDescent="0.35">
      <c r="A141" s="119" t="s">
        <v>219</v>
      </c>
      <c r="B141" s="133">
        <v>101071937.72999999</v>
      </c>
      <c r="C141" s="134">
        <v>1055405.3999999999</v>
      </c>
      <c r="D141" s="134">
        <v>0</v>
      </c>
      <c r="E141" s="134">
        <v>0</v>
      </c>
      <c r="F141" s="134">
        <v>185</v>
      </c>
      <c r="G141" s="134">
        <v>6205718</v>
      </c>
      <c r="H141" s="135">
        <v>66000</v>
      </c>
      <c r="I141" s="136">
        <v>108399246.13</v>
      </c>
      <c r="J141" s="193"/>
      <c r="K141" s="137"/>
      <c r="L141" s="131">
        <f t="shared" si="3"/>
        <v>108399246.13</v>
      </c>
      <c r="M141" s="119"/>
      <c r="N141" s="119"/>
    </row>
    <row r="142" spans="1:14" x14ac:dyDescent="0.35">
      <c r="A142" s="119" t="s">
        <v>220</v>
      </c>
      <c r="B142" s="133">
        <v>92465682</v>
      </c>
      <c r="C142" s="134">
        <v>11487830</v>
      </c>
      <c r="D142" s="134">
        <v>1600284</v>
      </c>
      <c r="E142" s="134">
        <v>0</v>
      </c>
      <c r="F142" s="134">
        <v>2065592</v>
      </c>
      <c r="G142" s="134">
        <v>0</v>
      </c>
      <c r="H142" s="135">
        <v>992313</v>
      </c>
      <c r="I142" s="136">
        <v>108611701</v>
      </c>
      <c r="J142" s="193"/>
      <c r="K142" s="137"/>
      <c r="L142" s="131">
        <f t="shared" si="3"/>
        <v>108611701</v>
      </c>
      <c r="M142" s="119"/>
      <c r="N142" s="119"/>
    </row>
    <row r="143" spans="1:14" x14ac:dyDescent="0.35">
      <c r="A143" s="119" t="s">
        <v>221</v>
      </c>
      <c r="B143" s="133">
        <v>73912446.979999989</v>
      </c>
      <c r="C143" s="134">
        <v>20058471.200000003</v>
      </c>
      <c r="D143" s="134">
        <v>0</v>
      </c>
      <c r="E143" s="134">
        <v>0</v>
      </c>
      <c r="F143" s="134">
        <v>7245588.8100000005</v>
      </c>
      <c r="G143" s="134">
        <v>9766169</v>
      </c>
      <c r="H143" s="135">
        <v>61656.72</v>
      </c>
      <c r="I143" s="136">
        <v>111044332.70999999</v>
      </c>
      <c r="J143" s="193">
        <v>447473</v>
      </c>
      <c r="K143" s="137"/>
      <c r="L143" s="131">
        <f t="shared" ref="L143:L158" si="4">(I143-J143)+K143</f>
        <v>110596859.70999999</v>
      </c>
      <c r="M143" s="119"/>
      <c r="N143" s="119"/>
    </row>
    <row r="144" spans="1:14" x14ac:dyDescent="0.35">
      <c r="A144" s="119" t="s">
        <v>222</v>
      </c>
      <c r="B144" s="133">
        <v>66078582</v>
      </c>
      <c r="C144" s="134">
        <v>933568</v>
      </c>
      <c r="D144" s="134">
        <v>733462</v>
      </c>
      <c r="E144" s="134">
        <v>0</v>
      </c>
      <c r="F144" s="134">
        <v>45363879</v>
      </c>
      <c r="G144" s="134">
        <v>0</v>
      </c>
      <c r="H144" s="135">
        <v>346566</v>
      </c>
      <c r="I144" s="136">
        <v>113456057</v>
      </c>
      <c r="J144" s="193"/>
      <c r="K144" s="137"/>
      <c r="L144" s="131">
        <f t="shared" si="4"/>
        <v>113456057</v>
      </c>
      <c r="M144" s="119"/>
      <c r="N144" s="119"/>
    </row>
    <row r="145" spans="1:14" x14ac:dyDescent="0.35">
      <c r="A145" s="119" t="s">
        <v>223</v>
      </c>
      <c r="B145" s="133">
        <v>95819513</v>
      </c>
      <c r="C145" s="134">
        <v>15999894</v>
      </c>
      <c r="D145" s="134">
        <v>0</v>
      </c>
      <c r="E145" s="134">
        <v>0</v>
      </c>
      <c r="F145" s="134">
        <v>0</v>
      </c>
      <c r="G145" s="134">
        <v>5907378</v>
      </c>
      <c r="H145" s="135">
        <v>0</v>
      </c>
      <c r="I145" s="136">
        <v>117726785</v>
      </c>
      <c r="J145" s="193"/>
      <c r="K145" s="137"/>
      <c r="L145" s="131">
        <f t="shared" si="4"/>
        <v>117726785</v>
      </c>
      <c r="M145" s="119"/>
      <c r="N145" s="119"/>
    </row>
    <row r="146" spans="1:14" x14ac:dyDescent="0.35">
      <c r="A146" s="119" t="s">
        <v>224</v>
      </c>
      <c r="B146" s="133">
        <v>116101368</v>
      </c>
      <c r="C146" s="134">
        <v>6819931</v>
      </c>
      <c r="D146" s="134">
        <v>0</v>
      </c>
      <c r="E146" s="134">
        <v>-3459890</v>
      </c>
      <c r="F146" s="134">
        <v>0</v>
      </c>
      <c r="G146" s="134">
        <v>15656</v>
      </c>
      <c r="H146" s="135">
        <v>0</v>
      </c>
      <c r="I146" s="136">
        <v>119477065</v>
      </c>
      <c r="J146" s="193"/>
      <c r="K146" s="137"/>
      <c r="L146" s="131">
        <f t="shared" si="4"/>
        <v>119477065</v>
      </c>
      <c r="M146" s="119"/>
      <c r="N146" s="119"/>
    </row>
    <row r="147" spans="1:14" x14ac:dyDescent="0.35">
      <c r="A147" s="119" t="s">
        <v>225</v>
      </c>
      <c r="B147" s="133">
        <v>99065191.799999997</v>
      </c>
      <c r="C147" s="134">
        <v>18399693.370000001</v>
      </c>
      <c r="D147" s="134">
        <v>7374156</v>
      </c>
      <c r="E147" s="134">
        <v>0</v>
      </c>
      <c r="F147" s="134">
        <v>6372335.8399999989</v>
      </c>
      <c r="G147" s="134">
        <v>0</v>
      </c>
      <c r="H147" s="135">
        <v>540775.43999999994</v>
      </c>
      <c r="I147" s="136">
        <v>131752152.45</v>
      </c>
      <c r="J147" s="193"/>
      <c r="K147" s="137"/>
      <c r="L147" s="131">
        <f t="shared" si="4"/>
        <v>131752152.45</v>
      </c>
      <c r="M147" s="119"/>
      <c r="N147" s="119"/>
    </row>
    <row r="148" spans="1:14" x14ac:dyDescent="0.35">
      <c r="A148" s="119" t="s">
        <v>226</v>
      </c>
      <c r="B148" s="133">
        <v>128904579</v>
      </c>
      <c r="C148" s="134">
        <v>9099670.6799999997</v>
      </c>
      <c r="D148" s="134">
        <v>0</v>
      </c>
      <c r="E148" s="134">
        <v>498038</v>
      </c>
      <c r="F148" s="134">
        <v>0</v>
      </c>
      <c r="G148" s="134">
        <v>464017</v>
      </c>
      <c r="H148" s="135">
        <v>0</v>
      </c>
      <c r="I148" s="136">
        <v>138966304.68000001</v>
      </c>
      <c r="J148" s="193"/>
      <c r="K148" s="137"/>
      <c r="L148" s="131">
        <f t="shared" si="4"/>
        <v>138966304.68000001</v>
      </c>
      <c r="M148" s="119"/>
      <c r="N148" s="119"/>
    </row>
    <row r="149" spans="1:14" x14ac:dyDescent="0.35">
      <c r="A149" s="119" t="s">
        <v>227</v>
      </c>
      <c r="B149" s="133">
        <v>90706886.739999995</v>
      </c>
      <c r="C149" s="134">
        <v>8230981.7700000014</v>
      </c>
      <c r="D149" s="134">
        <v>9893617</v>
      </c>
      <c r="E149" s="134">
        <v>0</v>
      </c>
      <c r="F149" s="134">
        <v>33221431.030000009</v>
      </c>
      <c r="G149" s="134">
        <v>9746</v>
      </c>
      <c r="H149" s="135">
        <v>494994.82000000007</v>
      </c>
      <c r="I149" s="136">
        <v>142557657.35999998</v>
      </c>
      <c r="J149" s="193"/>
      <c r="K149" s="137"/>
      <c r="L149" s="131">
        <f t="shared" si="4"/>
        <v>142557657.35999998</v>
      </c>
      <c r="M149" s="119"/>
      <c r="N149" s="119"/>
    </row>
    <row r="150" spans="1:14" x14ac:dyDescent="0.35">
      <c r="A150" s="119" t="s">
        <v>228</v>
      </c>
      <c r="B150" s="133">
        <v>134657837</v>
      </c>
      <c r="C150" s="134">
        <v>2497564</v>
      </c>
      <c r="D150" s="134">
        <v>0</v>
      </c>
      <c r="E150" s="134">
        <v>0</v>
      </c>
      <c r="F150" s="134">
        <v>0</v>
      </c>
      <c r="G150" s="134">
        <v>12520446</v>
      </c>
      <c r="H150" s="135">
        <v>854026</v>
      </c>
      <c r="I150" s="136">
        <v>150529873</v>
      </c>
      <c r="J150" s="193"/>
      <c r="K150" s="137"/>
      <c r="L150" s="131">
        <f t="shared" si="4"/>
        <v>150529873</v>
      </c>
      <c r="M150" s="119"/>
      <c r="N150" s="119"/>
    </row>
    <row r="151" spans="1:14" x14ac:dyDescent="0.35">
      <c r="A151" s="119" t="s">
        <v>229</v>
      </c>
      <c r="B151" s="133">
        <v>142940539.53</v>
      </c>
      <c r="C151" s="134">
        <v>18515840.450000003</v>
      </c>
      <c r="D151" s="134">
        <v>0</v>
      </c>
      <c r="E151" s="134">
        <v>0</v>
      </c>
      <c r="F151" s="134">
        <v>7571191.4300000016</v>
      </c>
      <c r="G151" s="134">
        <v>0</v>
      </c>
      <c r="H151" s="135">
        <v>0</v>
      </c>
      <c r="I151" s="136">
        <v>169027571.41000003</v>
      </c>
      <c r="J151" s="193">
        <v>298684</v>
      </c>
      <c r="K151" s="137"/>
      <c r="L151" s="131">
        <f t="shared" si="4"/>
        <v>168728887.41000003</v>
      </c>
      <c r="M151" s="119"/>
      <c r="N151" s="119"/>
    </row>
    <row r="152" spans="1:14" x14ac:dyDescent="0.35">
      <c r="A152" s="119" t="s">
        <v>230</v>
      </c>
      <c r="B152" s="133">
        <v>80136246.753596514</v>
      </c>
      <c r="C152" s="134">
        <v>2769258.6436363636</v>
      </c>
      <c r="D152" s="134">
        <v>0</v>
      </c>
      <c r="E152" s="134">
        <v>0</v>
      </c>
      <c r="F152" s="134">
        <v>77631995.49818182</v>
      </c>
      <c r="G152" s="134">
        <v>9686319.2727272734</v>
      </c>
      <c r="H152" s="135">
        <v>0</v>
      </c>
      <c r="I152" s="136">
        <v>170223820.16814199</v>
      </c>
      <c r="J152" s="193">
        <v>16970194</v>
      </c>
      <c r="K152" s="137"/>
      <c r="L152" s="131">
        <f t="shared" si="4"/>
        <v>153253626.16814199</v>
      </c>
      <c r="M152" s="119"/>
      <c r="N152" s="119"/>
    </row>
    <row r="153" spans="1:14" x14ac:dyDescent="0.35">
      <c r="A153" s="119" t="s">
        <v>231</v>
      </c>
      <c r="B153" s="133">
        <v>141683208.53</v>
      </c>
      <c r="C153" s="134">
        <v>17574988.649999999</v>
      </c>
      <c r="D153" s="134">
        <v>0</v>
      </c>
      <c r="E153" s="134">
        <v>2594697</v>
      </c>
      <c r="F153" s="134">
        <v>13936580.68</v>
      </c>
      <c r="G153" s="134">
        <v>0</v>
      </c>
      <c r="H153" s="135">
        <v>0</v>
      </c>
      <c r="I153" s="136">
        <v>175789474.86000001</v>
      </c>
      <c r="J153" s="193"/>
      <c r="K153" s="137"/>
      <c r="L153" s="131">
        <f t="shared" si="4"/>
        <v>175789474.86000001</v>
      </c>
      <c r="M153" s="119"/>
      <c r="N153" s="119"/>
    </row>
    <row r="154" spans="1:14" x14ac:dyDescent="0.35">
      <c r="A154" s="119" t="s">
        <v>232</v>
      </c>
      <c r="B154" s="133">
        <v>166692534.02999997</v>
      </c>
      <c r="C154" s="134">
        <v>6338351.8399999999</v>
      </c>
      <c r="D154" s="134">
        <v>0</v>
      </c>
      <c r="E154" s="134">
        <v>0</v>
      </c>
      <c r="F154" s="134">
        <v>14555280.370000001</v>
      </c>
      <c r="G154" s="134">
        <v>0</v>
      </c>
      <c r="H154" s="135">
        <v>127204.35999999999</v>
      </c>
      <c r="I154" s="136">
        <v>187713370.59999999</v>
      </c>
      <c r="J154" s="193"/>
      <c r="K154" s="137"/>
      <c r="L154" s="131">
        <f t="shared" si="4"/>
        <v>187713370.59999999</v>
      </c>
      <c r="M154" s="119"/>
      <c r="N154" s="119"/>
    </row>
    <row r="155" spans="1:14" x14ac:dyDescent="0.35">
      <c r="A155" s="119" t="s">
        <v>233</v>
      </c>
      <c r="B155" s="133">
        <v>185719846</v>
      </c>
      <c r="C155" s="134">
        <v>650014</v>
      </c>
      <c r="D155" s="134">
        <v>0</v>
      </c>
      <c r="E155" s="134">
        <v>13200000</v>
      </c>
      <c r="F155" s="134">
        <v>0</v>
      </c>
      <c r="G155" s="134">
        <v>34071</v>
      </c>
      <c r="H155" s="135">
        <v>2191420</v>
      </c>
      <c r="I155" s="136">
        <v>201795351</v>
      </c>
      <c r="J155" s="193"/>
      <c r="K155" s="137"/>
      <c r="L155" s="131">
        <f t="shared" si="4"/>
        <v>201795351</v>
      </c>
      <c r="M155" s="119"/>
      <c r="N155" s="119"/>
    </row>
    <row r="156" spans="1:14" x14ac:dyDescent="0.35">
      <c r="A156" s="119" t="s">
        <v>234</v>
      </c>
      <c r="B156" s="133">
        <v>131080643</v>
      </c>
      <c r="C156" s="134">
        <v>15356020.363636363</v>
      </c>
      <c r="D156" s="134">
        <v>41432233.090909094</v>
      </c>
      <c r="E156" s="134">
        <v>-4913580</v>
      </c>
      <c r="F156" s="134">
        <v>20570690.181818184</v>
      </c>
      <c r="G156" s="134">
        <v>0</v>
      </c>
      <c r="H156" s="135">
        <v>1789305.8181818181</v>
      </c>
      <c r="I156" s="136">
        <v>205315312.45454547</v>
      </c>
      <c r="J156" s="193">
        <v>13766096</v>
      </c>
      <c r="K156" s="137"/>
      <c r="L156" s="131">
        <f t="shared" si="4"/>
        <v>191549216.45454547</v>
      </c>
      <c r="M156" s="119"/>
      <c r="N156" s="119"/>
    </row>
    <row r="157" spans="1:14" x14ac:dyDescent="0.35">
      <c r="A157" s="119" t="s">
        <v>235</v>
      </c>
      <c r="B157" s="133">
        <v>269090856.08000004</v>
      </c>
      <c r="C157" s="134">
        <v>208948.57</v>
      </c>
      <c r="D157" s="134">
        <v>2887216</v>
      </c>
      <c r="E157" s="134">
        <v>2019554</v>
      </c>
      <c r="F157" s="134">
        <v>0</v>
      </c>
      <c r="G157" s="134">
        <v>0</v>
      </c>
      <c r="H157" s="135">
        <v>4032678.4800000004</v>
      </c>
      <c r="I157" s="136">
        <v>278239253.13000005</v>
      </c>
      <c r="J157" s="193"/>
      <c r="K157" s="137"/>
      <c r="L157" s="131">
        <f t="shared" si="4"/>
        <v>278239253.13000005</v>
      </c>
      <c r="M157" s="119"/>
      <c r="N157" s="119"/>
    </row>
    <row r="158" spans="1:14" x14ac:dyDescent="0.35">
      <c r="A158" s="119" t="s">
        <v>236</v>
      </c>
      <c r="B158" s="133">
        <v>203607517</v>
      </c>
      <c r="C158" s="134">
        <v>11573851</v>
      </c>
      <c r="D158" s="134">
        <v>0</v>
      </c>
      <c r="E158" s="134">
        <v>0</v>
      </c>
      <c r="F158" s="134">
        <v>120684923</v>
      </c>
      <c r="G158" s="134">
        <v>0</v>
      </c>
      <c r="H158" s="135">
        <v>579304</v>
      </c>
      <c r="I158" s="136">
        <v>336445595</v>
      </c>
      <c r="J158" s="193">
        <v>32405</v>
      </c>
      <c r="K158" s="137"/>
      <c r="L158" s="131">
        <f t="shared" si="4"/>
        <v>336413190</v>
      </c>
      <c r="M158" s="119"/>
      <c r="N158" s="119"/>
    </row>
    <row r="159" spans="1:14" ht="15" thickBot="1" x14ac:dyDescent="0.4">
      <c r="A159" s="119"/>
      <c r="B159" s="138"/>
      <c r="C159" s="138"/>
      <c r="D159" s="138"/>
      <c r="E159" s="138"/>
      <c r="F159" s="138"/>
      <c r="G159" s="138"/>
      <c r="H159" s="139"/>
      <c r="I159" s="136"/>
      <c r="J159" s="130"/>
      <c r="K159" s="137"/>
      <c r="L159" s="131">
        <f t="shared" ref="L159" si="5">(I159-J159)+K159</f>
        <v>0</v>
      </c>
      <c r="M159" s="119"/>
      <c r="N159" s="119"/>
    </row>
    <row r="160" spans="1:14" ht="15" thickBot="1" x14ac:dyDescent="0.4">
      <c r="A160" s="140" t="s">
        <v>237</v>
      </c>
      <c r="B160" s="141">
        <v>5997061230.7219296</v>
      </c>
      <c r="C160" s="142">
        <v>610817115.90303004</v>
      </c>
      <c r="D160" s="142">
        <v>81679289.090909094</v>
      </c>
      <c r="E160" s="142">
        <v>34851611</v>
      </c>
      <c r="F160" s="142">
        <v>733297197.94060624</v>
      </c>
      <c r="G160" s="142">
        <v>67645361.606060609</v>
      </c>
      <c r="H160" s="143">
        <v>35981809.216969691</v>
      </c>
      <c r="I160" s="144">
        <v>7561333615.4795055</v>
      </c>
      <c r="J160" s="137">
        <f>SUM(J4:J159)</f>
        <v>78851231</v>
      </c>
      <c r="K160" s="137">
        <f>SUM(K4:K159)</f>
        <v>0</v>
      </c>
      <c r="L160" s="145">
        <f t="shared" ref="L160" si="6">I160-J160+K160</f>
        <v>7482482384.4795055</v>
      </c>
      <c r="M160" s="119"/>
      <c r="N160" s="119"/>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79"/>
  <sheetViews>
    <sheetView tabSelected="1" topLeftCell="A25" zoomScale="85" zoomScaleNormal="85" workbookViewId="0">
      <selection activeCell="I30" sqref="I30"/>
    </sheetView>
  </sheetViews>
  <sheetFormatPr defaultRowHeight="14" x14ac:dyDescent="0.3"/>
  <cols>
    <col min="1" max="1" width="58" style="44" customWidth="1"/>
    <col min="2" max="3" width="16.69921875" style="44" customWidth="1"/>
    <col min="4" max="4" width="17.69921875" style="44" customWidth="1"/>
    <col min="5" max="5" width="17.296875" style="44" customWidth="1"/>
    <col min="6" max="6" width="18.19921875" style="44" customWidth="1"/>
    <col min="7" max="9" width="22.69921875" customWidth="1"/>
  </cols>
  <sheetData>
    <row r="1" spans="1:8" ht="81" customHeight="1" x14ac:dyDescent="0.3">
      <c r="A1" s="224" t="s">
        <v>238</v>
      </c>
      <c r="B1" s="225"/>
      <c r="C1" s="225"/>
      <c r="D1" s="226"/>
      <c r="E1" s="226"/>
      <c r="F1" s="227"/>
    </row>
    <row r="2" spans="1:8" ht="17.5" customHeight="1" x14ac:dyDescent="0.3">
      <c r="A2" s="164"/>
      <c r="B2" s="165"/>
      <c r="C2" s="165"/>
      <c r="D2" s="165"/>
      <c r="E2" s="166"/>
      <c r="F2" s="166"/>
    </row>
    <row r="3" spans="1:8" ht="18.649999999999999" customHeight="1" x14ac:dyDescent="0.3">
      <c r="A3" s="167" t="s">
        <v>239</v>
      </c>
      <c r="B3" s="168"/>
      <c r="C3" s="168"/>
      <c r="D3" s="165"/>
      <c r="E3" s="166"/>
      <c r="F3" s="166"/>
    </row>
    <row r="4" spans="1:8" ht="18.649999999999999" customHeight="1" x14ac:dyDescent="0.3">
      <c r="A4" s="167"/>
      <c r="B4" s="169">
        <v>2024</v>
      </c>
      <c r="C4" s="169">
        <v>2025</v>
      </c>
      <c r="D4" s="170">
        <v>2026</v>
      </c>
      <c r="E4" s="170">
        <v>2027</v>
      </c>
      <c r="F4" s="170">
        <v>2028</v>
      </c>
    </row>
    <row r="5" spans="1:8" x14ac:dyDescent="0.3">
      <c r="A5" s="165" t="s">
        <v>240</v>
      </c>
      <c r="B5" s="166">
        <f>'Dues Calculations - Low Growth '!L161</f>
        <v>171036.34018738518</v>
      </c>
      <c r="C5" s="166">
        <f>'Dues Calculations - Low Growth '!Q161</f>
        <v>176167.43039300645</v>
      </c>
      <c r="D5" s="166">
        <f>'Dues Calculations - Low Growth '!V161</f>
        <v>181452.45330479651</v>
      </c>
      <c r="E5" s="166">
        <f>'Dues Calculations - Low Growth '!AA161</f>
        <v>186896.02690394039</v>
      </c>
      <c r="F5" s="166">
        <f>'Dues Calculations - Low Growth '!AF161</f>
        <v>192502.90771105819</v>
      </c>
    </row>
    <row r="6" spans="1:8" x14ac:dyDescent="0.3">
      <c r="A6" s="165" t="s">
        <v>241</v>
      </c>
      <c r="B6" s="166">
        <f>'Dues Calculations - Low Growth '!M161</f>
        <v>171036.44513389835</v>
      </c>
      <c r="C6" s="166">
        <f>'Dues Calculations - Low Growth '!R161</f>
        <v>176167.53848791527</v>
      </c>
      <c r="D6" s="166">
        <f>'Dues Calculations - Low Growth '!W161</f>
        <v>181452.56509605524</v>
      </c>
      <c r="E6" s="166">
        <f>'Dues Calculations - Low Growth '!AB161</f>
        <v>186896.14223418169</v>
      </c>
      <c r="F6" s="166">
        <f>'Dues Calculations - Low Growth '!AG161</f>
        <v>192503.02668645227</v>
      </c>
      <c r="G6" s="43"/>
      <c r="H6" s="43"/>
    </row>
    <row r="7" spans="1:8" x14ac:dyDescent="0.3">
      <c r="A7" s="165" t="s">
        <v>242</v>
      </c>
      <c r="B7" s="166">
        <f>B5-B6</f>
        <v>-0.10494651316548698</v>
      </c>
      <c r="C7" s="166">
        <f t="shared" ref="C7:F7" si="0">C5-C6</f>
        <v>-0.10809490882093087</v>
      </c>
      <c r="D7" s="166">
        <f t="shared" si="0"/>
        <v>-0.11179125873604789</v>
      </c>
      <c r="E7" s="166">
        <f t="shared" si="0"/>
        <v>-0.11533024130039848</v>
      </c>
      <c r="F7" s="166">
        <f t="shared" si="0"/>
        <v>-0.11897539408528246</v>
      </c>
    </row>
    <row r="8" spans="1:8" x14ac:dyDescent="0.3">
      <c r="A8" s="165"/>
      <c r="B8" s="166"/>
      <c r="C8" s="166"/>
      <c r="D8" s="166"/>
      <c r="E8" s="166"/>
      <c r="F8" s="166"/>
    </row>
    <row r="9" spans="1:8" x14ac:dyDescent="0.3">
      <c r="A9" s="167" t="s">
        <v>243</v>
      </c>
      <c r="B9" s="166"/>
      <c r="C9" s="166"/>
      <c r="D9" s="166"/>
      <c r="E9" s="166"/>
      <c r="F9" s="166"/>
    </row>
    <row r="10" spans="1:8" x14ac:dyDescent="0.3">
      <c r="A10" s="165" t="s">
        <v>240</v>
      </c>
      <c r="B10" s="166">
        <f>'Dues Calculations - Hi Growth'!L161</f>
        <v>172522.13715588729</v>
      </c>
      <c r="C10" s="166">
        <f>'Dues Calculations - Hi Growth'!Q161</f>
        <v>179221.30890915223</v>
      </c>
      <c r="D10" s="166">
        <f>'Dues Calculations - Hi Growth'!V161</f>
        <v>186150.7374551832</v>
      </c>
      <c r="E10" s="166">
        <f>'Dues Calculations - Hi Growth'!AA161</f>
        <v>193276.86620452517</v>
      </c>
      <c r="F10" s="166">
        <f>'Dues Calculations - Hi Growth'!AF161</f>
        <v>200679.80646602268</v>
      </c>
    </row>
    <row r="11" spans="1:8" x14ac:dyDescent="0.3">
      <c r="A11" s="165" t="s">
        <v>241</v>
      </c>
      <c r="B11" s="166">
        <f>'Dues Calculations - Hi Growth'!M161</f>
        <v>173536.82262177972</v>
      </c>
      <c r="C11" s="166">
        <f>'Dues Calculations - Hi Growth'!R161</f>
        <v>181347.48286906621</v>
      </c>
      <c r="D11" s="166">
        <f>'Dues Calculations - Hi Growth'!W161</f>
        <v>189440.67461618112</v>
      </c>
      <c r="E11" s="166">
        <f>'Dues Calculations - Hi Growth'!AB161</f>
        <v>197785.20338630219</v>
      </c>
      <c r="F11" s="166">
        <f>'Dues Calculations - Hi Growth'!AG161</f>
        <v>206550.92205780084</v>
      </c>
    </row>
    <row r="12" spans="1:8" x14ac:dyDescent="0.3">
      <c r="A12" s="165" t="s">
        <v>242</v>
      </c>
      <c r="B12" s="166">
        <f>B10-B11</f>
        <v>-1014.6854658924276</v>
      </c>
      <c r="C12" s="166">
        <f t="shared" ref="C12:F12" si="1">C10-C11</f>
        <v>-2126.1739599139837</v>
      </c>
      <c r="D12" s="166">
        <f t="shared" si="1"/>
        <v>-3289.9371609979135</v>
      </c>
      <c r="E12" s="166">
        <f t="shared" si="1"/>
        <v>-4508.3371817770239</v>
      </c>
      <c r="F12" s="166">
        <f t="shared" si="1"/>
        <v>-5871.115591778158</v>
      </c>
    </row>
    <row r="13" spans="1:8" x14ac:dyDescent="0.3">
      <c r="A13" s="165"/>
      <c r="B13" s="166"/>
      <c r="C13" s="166"/>
      <c r="D13" s="166"/>
      <c r="E13" s="166"/>
      <c r="F13" s="166"/>
    </row>
    <row r="14" spans="1:8" x14ac:dyDescent="0.3">
      <c r="A14" s="165"/>
      <c r="B14" s="165"/>
      <c r="C14" s="165"/>
      <c r="D14" s="165"/>
      <c r="E14" s="165"/>
      <c r="F14" s="165"/>
    </row>
    <row r="15" spans="1:8" x14ac:dyDescent="0.3">
      <c r="A15" s="165"/>
      <c r="B15" s="165"/>
      <c r="C15" s="165"/>
      <c r="D15" s="165"/>
      <c r="E15" s="165"/>
      <c r="F15" s="165"/>
    </row>
    <row r="16" spans="1:8" ht="13" x14ac:dyDescent="0.3">
      <c r="A16" s="228" t="s">
        <v>246</v>
      </c>
      <c r="B16" s="229"/>
      <c r="C16" s="229"/>
      <c r="D16" s="229"/>
      <c r="E16" s="229"/>
      <c r="F16" s="229"/>
    </row>
    <row r="17" spans="1:8" x14ac:dyDescent="0.3">
      <c r="A17" s="171" t="s">
        <v>264</v>
      </c>
      <c r="B17" s="165"/>
      <c r="C17" s="165"/>
      <c r="D17" s="165"/>
      <c r="E17" s="165"/>
      <c r="F17" s="165"/>
    </row>
    <row r="18" spans="1:8" x14ac:dyDescent="0.3">
      <c r="A18" s="165" t="s">
        <v>244</v>
      </c>
      <c r="B18" s="195">
        <f>'Dues Calculations - Low Growth '!M164</f>
        <v>5.6245000000000002E-3</v>
      </c>
      <c r="C18" s="195">
        <f>'Dues Calculations - Low Growth '!R164</f>
        <v>5.624500000000001E-3</v>
      </c>
      <c r="D18" s="195">
        <f>'Dues Calculations - Low Growth '!W164</f>
        <v>5.6245000000000002E-3</v>
      </c>
      <c r="E18" s="195">
        <f>'Dues Calculations - Low Growth '!AB164</f>
        <v>5.6245000000000002E-3</v>
      </c>
      <c r="F18" s="195">
        <f>'Dues Calculations - Low Growth '!AG164</f>
        <v>5.6245000000000002E-3</v>
      </c>
    </row>
    <row r="19" spans="1:8" x14ac:dyDescent="0.3">
      <c r="A19" s="165" t="s">
        <v>245</v>
      </c>
      <c r="B19" s="195">
        <f>'Dues Calculations - Low Growth '!M166</f>
        <v>6.5993698215777987E-4</v>
      </c>
      <c r="C19" s="195">
        <f>'Dues Calculations - Low Growth '!R166</f>
        <v>6.5993698215777987E-4</v>
      </c>
      <c r="D19" s="195">
        <f>'Dues Calculations - Low Growth '!W166</f>
        <v>6.5993698433784373E-4</v>
      </c>
      <c r="E19" s="195">
        <f>'Dues Calculations - Low Growth '!AB166</f>
        <v>6.5993698516448229E-4</v>
      </c>
      <c r="F19" s="195">
        <f>'Dues Calculations - Low Growth '!AG166</f>
        <v>6.5993698596704398E-4</v>
      </c>
      <c r="H19" s="179"/>
    </row>
    <row r="20" spans="1:8" x14ac:dyDescent="0.3">
      <c r="A20" s="173" t="s">
        <v>268</v>
      </c>
      <c r="B20" s="196">
        <f>B18/B19</f>
        <v>8.5227834657935215</v>
      </c>
      <c r="C20" s="196">
        <f t="shared" ref="C20:F20" si="2">C18/C19</f>
        <v>8.5227834657935215</v>
      </c>
      <c r="D20" s="196">
        <f t="shared" si="2"/>
        <v>8.5227834376389957</v>
      </c>
      <c r="E20" s="196">
        <f t="shared" si="2"/>
        <v>8.522783426963338</v>
      </c>
      <c r="F20" s="196">
        <f t="shared" si="2"/>
        <v>8.5227834165986227</v>
      </c>
    </row>
    <row r="21" spans="1:8" x14ac:dyDescent="0.3">
      <c r="A21" s="165"/>
      <c r="B21" s="195"/>
      <c r="C21" s="195"/>
      <c r="D21" s="195"/>
      <c r="E21" s="195"/>
      <c r="F21" s="195"/>
    </row>
    <row r="22" spans="1:8" x14ac:dyDescent="0.3">
      <c r="A22" s="172" t="s">
        <v>265</v>
      </c>
      <c r="B22" s="195"/>
      <c r="C22" s="195"/>
      <c r="D22" s="195"/>
      <c r="E22" s="195"/>
      <c r="F22" s="195"/>
    </row>
    <row r="23" spans="1:8" x14ac:dyDescent="0.3">
      <c r="A23" s="173" t="s">
        <v>244</v>
      </c>
      <c r="B23" s="195">
        <f>'Dues Calculations - Hi Growth'!M164</f>
        <v>5.6245000000000002E-3</v>
      </c>
      <c r="C23" s="195">
        <f>'Dues Calculations - Hi Growth'!R164</f>
        <v>5.6245000000000002E-3</v>
      </c>
      <c r="D23" s="195">
        <f>'Dues Calculations - Hi Growth'!W164</f>
        <v>5.6245000000000002E-3</v>
      </c>
      <c r="E23" s="195">
        <f>'Dues Calculations - Hi Growth'!AB164</f>
        <v>5.6245000000000002E-3</v>
      </c>
      <c r="F23" s="195">
        <f>'Dues Calculations - Hi Growth'!AG164</f>
        <v>5.6245000000000002E-3</v>
      </c>
      <c r="H23" s="179"/>
    </row>
    <row r="24" spans="1:8" x14ac:dyDescent="0.3">
      <c r="A24" s="173" t="s">
        <v>245</v>
      </c>
      <c r="B24" s="195">
        <f>'Dues Calculations - Hi Growth'!M166</f>
        <v>6.3526644076870398E-4</v>
      </c>
      <c r="C24" s="195">
        <f>'Dues Calculations - Hi Growth'!R166</f>
        <v>6.1151816260912616E-4</v>
      </c>
      <c r="D24" s="195">
        <f>'Dues Calculations - Hi Growth'!W166</f>
        <v>5.8865767249356867E-4</v>
      </c>
      <c r="E24" s="195">
        <f>'Dues Calculations - Hi Growth'!AB166</f>
        <v>5.6665177890453304E-4</v>
      </c>
      <c r="F24" s="195">
        <f>'Dues Calculations - Hi Growth'!AG166</f>
        <v>5.4546853549668998E-4</v>
      </c>
      <c r="H24" s="231"/>
    </row>
    <row r="25" spans="1:8" x14ac:dyDescent="0.3">
      <c r="A25" s="173" t="s">
        <v>268</v>
      </c>
      <c r="B25" s="196">
        <f>B23/B24</f>
        <v>8.8537653479602589</v>
      </c>
      <c r="C25" s="196">
        <f t="shared" ref="C25:F25" si="3">C23/C24</f>
        <v>9.1976008954538635</v>
      </c>
      <c r="D25" s="196">
        <f t="shared" si="3"/>
        <v>9.5547892481796382</v>
      </c>
      <c r="E25" s="196">
        <f t="shared" si="3"/>
        <v>9.9258490123748313</v>
      </c>
      <c r="F25" s="196">
        <f t="shared" si="3"/>
        <v>10.311318864393289</v>
      </c>
    </row>
    <row r="26" spans="1:8" x14ac:dyDescent="0.3">
      <c r="A26" s="173"/>
      <c r="B26" s="195"/>
      <c r="C26" s="195"/>
      <c r="D26" s="195"/>
      <c r="E26" s="195"/>
      <c r="F26" s="195"/>
    </row>
    <row r="27" spans="1:8" x14ac:dyDescent="0.3">
      <c r="A27" s="171" t="s">
        <v>266</v>
      </c>
      <c r="B27" s="195"/>
      <c r="C27" s="195"/>
      <c r="D27" s="195"/>
      <c r="E27" s="195"/>
      <c r="F27" s="195"/>
    </row>
    <row r="28" spans="1:8" x14ac:dyDescent="0.3">
      <c r="A28" s="165" t="s">
        <v>244</v>
      </c>
      <c r="B28" s="195">
        <f>'Dues Calculations - Low Growth '!L164</f>
        <v>0.01</v>
      </c>
      <c r="C28" s="195">
        <f>'Dues Calculations - Low Growth '!Q164</f>
        <v>0.01</v>
      </c>
      <c r="D28" s="195">
        <f>'Dues Calculations - Low Growth '!V164</f>
        <v>0.01</v>
      </c>
      <c r="E28" s="195">
        <f>'Dues Calculations - Low Growth '!AA164</f>
        <v>0.01</v>
      </c>
      <c r="F28" s="195">
        <f>'Dues Calculations - Low Growth '!AF164</f>
        <v>0.01</v>
      </c>
    </row>
    <row r="29" spans="1:8" x14ac:dyDescent="0.3">
      <c r="A29" s="165" t="s">
        <v>245</v>
      </c>
      <c r="B29" s="195">
        <f>'Dues Calculations - Low Growth '!L166</f>
        <v>5.568675879886833E-4</v>
      </c>
      <c r="C29" s="195">
        <f>'Dues Calculations - Low Growth '!Q166</f>
        <v>5.5686758798868341E-4</v>
      </c>
      <c r="D29" s="195">
        <f>'Dues Calculations - Low Growth '!V166</f>
        <v>5.5686758798868341E-4</v>
      </c>
      <c r="E29" s="195">
        <f>'Dues Calculations - Low Growth '!AA166</f>
        <v>5.5686758798868341E-4</v>
      </c>
      <c r="F29" s="195">
        <f>'Dues Calculations - Low Growth '!AF166</f>
        <v>5.5686758798868341E-4</v>
      </c>
    </row>
    <row r="30" spans="1:8" x14ac:dyDescent="0.3">
      <c r="A30" s="173" t="s">
        <v>268</v>
      </c>
      <c r="B30" s="196">
        <f>B28/B29</f>
        <v>17.957590306374989</v>
      </c>
      <c r="C30" s="196">
        <f t="shared" ref="C30:F30" si="4">C28/C29</f>
        <v>17.957590306374986</v>
      </c>
      <c r="D30" s="196">
        <f t="shared" si="4"/>
        <v>17.957590306374986</v>
      </c>
      <c r="E30" s="196">
        <f t="shared" si="4"/>
        <v>17.957590306374986</v>
      </c>
      <c r="F30" s="196">
        <f t="shared" si="4"/>
        <v>17.957590306374986</v>
      </c>
    </row>
    <row r="31" spans="1:8" x14ac:dyDescent="0.3">
      <c r="A31" s="165"/>
      <c r="B31" s="195"/>
      <c r="C31" s="195"/>
      <c r="D31" s="195"/>
      <c r="E31" s="195"/>
      <c r="F31" s="195"/>
    </row>
    <row r="32" spans="1:8" ht="18.649999999999999" customHeight="1" x14ac:dyDescent="0.3">
      <c r="A32" s="172" t="s">
        <v>267</v>
      </c>
      <c r="B32" s="195"/>
      <c r="C32" s="195"/>
      <c r="D32" s="195"/>
      <c r="E32" s="195"/>
      <c r="F32" s="195"/>
    </row>
    <row r="33" spans="1:6" ht="18.649999999999999" customHeight="1" x14ac:dyDescent="0.3">
      <c r="A33" s="173" t="s">
        <v>244</v>
      </c>
      <c r="B33" s="195">
        <f>'Dues Calculations - Hi Growth'!L164</f>
        <v>0.01</v>
      </c>
      <c r="C33" s="195">
        <f>'Dues Calculations - Hi Growth'!Q164</f>
        <v>0.01</v>
      </c>
      <c r="D33" s="195">
        <f>'Dues Calculations - Hi Growth'!V164</f>
        <v>0.01</v>
      </c>
      <c r="E33" s="195">
        <f>'Dues Calculations - Hi Growth'!AA164</f>
        <v>0.01</v>
      </c>
      <c r="F33" s="195">
        <f>'Dues Calculations - Hi Growth'!AF164</f>
        <v>0.01</v>
      </c>
    </row>
    <row r="34" spans="1:6" ht="18.649999999999999" customHeight="1" x14ac:dyDescent="0.3">
      <c r="A34" s="173" t="s">
        <v>245</v>
      </c>
      <c r="B34" s="195">
        <f>'Dues Calculations - Hi Growth'!L166</f>
        <v>5.3605010806387278E-4</v>
      </c>
      <c r="C34" s="195">
        <f>'Dues Calculations - Hi Growth'!Q166</f>
        <v>5.1601085168765325E-4</v>
      </c>
      <c r="D34" s="195">
        <f>'Dues Calculations - Hi Growth'!V166</f>
        <v>4.9672072639091853E-4</v>
      </c>
      <c r="E34" s="195">
        <f>'Dues Calculations - Hi Growth'!AA166</f>
        <v>4.7815172727350109E-4</v>
      </c>
      <c r="F34" s="195">
        <f>'Dues Calculations - Hi Growth'!AF166</f>
        <v>4.6027689634738886E-4</v>
      </c>
    </row>
    <row r="35" spans="1:6" ht="18.649999999999999" customHeight="1" x14ac:dyDescent="0.3">
      <c r="A35" s="173" t="s">
        <v>268</v>
      </c>
      <c r="B35" s="196">
        <f>B33/B34</f>
        <v>18.654972454195374</v>
      </c>
      <c r="C35" s="196">
        <f t="shared" ref="C35:F35" si="5">C33/C34</f>
        <v>19.379437403872863</v>
      </c>
      <c r="D35" s="196">
        <f t="shared" si="5"/>
        <v>20.13203691470288</v>
      </c>
      <c r="E35" s="196">
        <f t="shared" si="5"/>
        <v>20.913863591002016</v>
      </c>
      <c r="F35" s="196">
        <f t="shared" si="5"/>
        <v>21.726052468322486</v>
      </c>
    </row>
    <row r="36" spans="1:6" x14ac:dyDescent="0.3">
      <c r="A36" s="173"/>
      <c r="B36" s="175"/>
      <c r="C36" s="175"/>
      <c r="D36" s="175"/>
      <c r="E36" s="175"/>
      <c r="F36" s="175"/>
    </row>
    <row r="37" spans="1:6" x14ac:dyDescent="0.3">
      <c r="A37" s="173"/>
      <c r="B37" s="175"/>
      <c r="C37" s="175"/>
      <c r="D37" s="175"/>
      <c r="E37" s="175"/>
      <c r="F37" s="175"/>
    </row>
    <row r="38" spans="1:6" x14ac:dyDescent="0.3">
      <c r="A38" s="167" t="s">
        <v>260</v>
      </c>
      <c r="B38" s="165"/>
      <c r="C38" s="165"/>
      <c r="D38" s="165"/>
      <c r="E38" s="165"/>
      <c r="F38" s="165"/>
    </row>
    <row r="39" spans="1:6" x14ac:dyDescent="0.3">
      <c r="A39" s="167" t="s">
        <v>257</v>
      </c>
      <c r="B39" s="165"/>
      <c r="C39" s="165"/>
      <c r="D39" s="165"/>
      <c r="E39" s="165"/>
      <c r="F39" s="165"/>
    </row>
    <row r="40" spans="1:6" x14ac:dyDescent="0.3">
      <c r="A40" s="165" t="s">
        <v>240</v>
      </c>
      <c r="B40" s="174">
        <f>'Dues Calculations - Low Growth '!L160</f>
        <v>26510632.729044706</v>
      </c>
      <c r="C40" s="166">
        <f>'Dues Calculations - Low Growth '!Q160</f>
        <v>27305951.710916001</v>
      </c>
      <c r="D40" s="166">
        <f>'Dues Calculations - Low Growth '!V160</f>
        <v>28125130.262243457</v>
      </c>
      <c r="E40" s="166">
        <f>'Dues Calculations - Low Growth '!AA160</f>
        <v>28968884.170110762</v>
      </c>
      <c r="F40" s="166">
        <f>'Dues Calculations - Low Growth '!AF160</f>
        <v>29837950.695214018</v>
      </c>
    </row>
    <row r="41" spans="1:6" x14ac:dyDescent="0.3">
      <c r="A41" s="165" t="s">
        <v>241</v>
      </c>
      <c r="B41" s="166">
        <f>'Dues Calculations - Low Growth '!M160</f>
        <v>26510648.995754246</v>
      </c>
      <c r="C41" s="166">
        <f>'Dues Calculations - Low Growth '!R160</f>
        <v>27305968.465626866</v>
      </c>
      <c r="D41" s="166">
        <f>'Dues Calculations - Low Growth '!W160</f>
        <v>28125147.589888562</v>
      </c>
      <c r="E41" s="166">
        <f>'Dues Calculations - Low Growth '!AB160</f>
        <v>28968902.046298161</v>
      </c>
      <c r="F41" s="166">
        <f>'Dues Calculations - Low Growth '!AG160</f>
        <v>29837969.1364001</v>
      </c>
    </row>
    <row r="42" spans="1:6" x14ac:dyDescent="0.3">
      <c r="A42" s="165" t="s">
        <v>241</v>
      </c>
      <c r="B42" s="166">
        <f>B41-B40</f>
        <v>16.266709540039301</v>
      </c>
      <c r="C42" s="166">
        <f t="shared" ref="C42:F42" si="6">C41-C40</f>
        <v>16.754710864275694</v>
      </c>
      <c r="D42" s="166">
        <f t="shared" si="6"/>
        <v>17.327645104378462</v>
      </c>
      <c r="E42" s="166">
        <f t="shared" si="6"/>
        <v>17.876187399029732</v>
      </c>
      <c r="F42" s="166">
        <f t="shared" si="6"/>
        <v>18.441186081618071</v>
      </c>
    </row>
    <row r="43" spans="1:6" x14ac:dyDescent="0.3">
      <c r="A43" s="165"/>
      <c r="B43" s="176"/>
      <c r="C43" s="176"/>
      <c r="D43" s="176"/>
      <c r="E43" s="176"/>
      <c r="F43" s="176"/>
    </row>
    <row r="44" spans="1:6" x14ac:dyDescent="0.3">
      <c r="A44" s="167" t="s">
        <v>258</v>
      </c>
      <c r="B44" s="165"/>
      <c r="C44" s="165"/>
      <c r="D44" s="165"/>
      <c r="E44" s="165"/>
      <c r="F44" s="165"/>
    </row>
    <row r="45" spans="1:6" x14ac:dyDescent="0.3">
      <c r="A45" s="173" t="s">
        <v>240</v>
      </c>
      <c r="B45" s="174">
        <f>'Dues Calculations - Hi Growth'!L160</f>
        <v>26740931.25916253</v>
      </c>
      <c r="C45" s="174">
        <f>'Dues Calculations - Hi Growth'!Q160</f>
        <v>27779302.880918596</v>
      </c>
      <c r="D45" s="174">
        <f>'Dues Calculations - Hi Growth'!V160</f>
        <v>28853364.305553395</v>
      </c>
      <c r="E45" s="174">
        <f>'Dues Calculations - Hi Growth'!AA160</f>
        <v>29957914.261701401</v>
      </c>
      <c r="F45" s="174">
        <f>'Dues Calculations - Hi Growth'!AF160</f>
        <v>31105370.002233516</v>
      </c>
    </row>
    <row r="46" spans="1:6" x14ac:dyDescent="0.3">
      <c r="A46" s="173" t="s">
        <v>241</v>
      </c>
      <c r="B46" s="174">
        <f>'Dues Calculations - Hi Growth'!M160</f>
        <v>26898207.506375857</v>
      </c>
      <c r="C46" s="174">
        <f>'Dues Calculations - Hi Growth'!R160</f>
        <v>28108859.844705261</v>
      </c>
      <c r="D46" s="174">
        <f>'Dues Calculations - Hi Growth'!W160</f>
        <v>29363304.565508075</v>
      </c>
      <c r="E46" s="174">
        <f>'Dues Calculations - Hi Growth'!AB160</f>
        <v>30656706.52487684</v>
      </c>
      <c r="F46" s="174">
        <f>'Dues Calculations - Hi Growth'!AG160</f>
        <v>32015392.91895913</v>
      </c>
    </row>
    <row r="47" spans="1:6" x14ac:dyDescent="0.3">
      <c r="A47" s="165" t="s">
        <v>247</v>
      </c>
      <c r="B47" s="166">
        <f>B46-B45</f>
        <v>157276.24721332639</v>
      </c>
      <c r="C47" s="166">
        <f t="shared" ref="C47:F47" si="7">C46-C45</f>
        <v>329556.96378666535</v>
      </c>
      <c r="D47" s="166">
        <f t="shared" si="7"/>
        <v>509940.25995467976</v>
      </c>
      <c r="E47" s="166">
        <f t="shared" si="7"/>
        <v>698792.26317543909</v>
      </c>
      <c r="F47" s="166">
        <f t="shared" si="7"/>
        <v>910022.91672561318</v>
      </c>
    </row>
    <row r="48" spans="1:6" x14ac:dyDescent="0.3">
      <c r="A48" s="192"/>
      <c r="B48" s="192"/>
      <c r="C48" s="192"/>
      <c r="D48" s="192"/>
      <c r="E48" s="192"/>
      <c r="F48" s="192"/>
    </row>
    <row r="49" spans="1:6" x14ac:dyDescent="0.3">
      <c r="A49" s="191" t="s">
        <v>259</v>
      </c>
      <c r="B49" s="192"/>
      <c r="C49" s="192"/>
      <c r="D49" s="192"/>
      <c r="E49" s="192"/>
      <c r="F49" s="192"/>
    </row>
    <row r="50" spans="1:6" x14ac:dyDescent="0.3">
      <c r="A50" s="192" t="s">
        <v>240</v>
      </c>
      <c r="B50" s="194">
        <v>26327192.857083797</v>
      </c>
      <c r="C50" s="194">
        <v>26922224.812236506</v>
      </c>
      <c r="D50" s="194">
        <v>27519156.202978801</v>
      </c>
      <c r="E50" s="194">
        <v>28119886.673075158</v>
      </c>
      <c r="F50" s="194">
        <v>28727377.282132789</v>
      </c>
    </row>
    <row r="51" spans="1:6" x14ac:dyDescent="0.3">
      <c r="A51" s="192" t="s">
        <v>241</v>
      </c>
      <c r="B51" s="194">
        <v>26208182.635938875</v>
      </c>
      <c r="C51" s="194">
        <v>26681573.817407627</v>
      </c>
      <c r="D51" s="194">
        <v>27154476.952197261</v>
      </c>
      <c r="E51" s="194">
        <v>27624383.536651108</v>
      </c>
      <c r="F51" s="194">
        <v>28094623.788112674</v>
      </c>
    </row>
    <row r="52" spans="1:6" x14ac:dyDescent="0.3">
      <c r="A52" s="192" t="s">
        <v>247</v>
      </c>
      <c r="B52" s="194">
        <v>-119010.22114492208</v>
      </c>
      <c r="C52" s="194">
        <v>-240650.99482887983</v>
      </c>
      <c r="D52" s="194">
        <v>-364679.25078153983</v>
      </c>
      <c r="E52" s="194">
        <v>-495503.13642404974</v>
      </c>
      <c r="F52" s="194">
        <v>-632753.49402011558</v>
      </c>
    </row>
    <row r="53" spans="1:6" x14ac:dyDescent="0.3">
      <c r="A53" s="192"/>
      <c r="B53" s="192"/>
      <c r="C53" s="192"/>
      <c r="D53" s="192"/>
      <c r="E53" s="192"/>
      <c r="F53" s="192"/>
    </row>
    <row r="54" spans="1:6" x14ac:dyDescent="0.3">
      <c r="A54" s="191" t="s">
        <v>262</v>
      </c>
      <c r="B54" s="192"/>
      <c r="C54" s="192"/>
      <c r="D54" s="192"/>
      <c r="E54" s="192"/>
      <c r="F54" s="192"/>
    </row>
    <row r="55" spans="1:6" x14ac:dyDescent="0.3">
      <c r="A55" s="192" t="s">
        <v>240</v>
      </c>
      <c r="B55" s="194">
        <v>26199317.317371562</v>
      </c>
      <c r="C55" s="194">
        <v>26640380.762285564</v>
      </c>
      <c r="D55" s="194">
        <v>27066972.192139342</v>
      </c>
      <c r="E55" s="194">
        <v>27486780.388670355</v>
      </c>
      <c r="F55" s="194">
        <v>27893022.388294615</v>
      </c>
    </row>
    <row r="56" spans="1:6" x14ac:dyDescent="0.3">
      <c r="A56" s="192" t="s">
        <v>241</v>
      </c>
      <c r="B56" s="194">
        <v>26001831.366994407</v>
      </c>
      <c r="C56" s="194">
        <v>26245709.862882204</v>
      </c>
      <c r="D56" s="194">
        <v>26464656.002653345</v>
      </c>
      <c r="E56" s="194">
        <v>26655121.555106092</v>
      </c>
      <c r="F56" s="194">
        <v>26812483.581997752</v>
      </c>
    </row>
    <row r="57" spans="1:6" x14ac:dyDescent="0.3">
      <c r="A57" s="192" t="s">
        <v>241</v>
      </c>
      <c r="B57" s="194">
        <v>-197485.9503771551</v>
      </c>
      <c r="C57" s="194">
        <v>-394670.89940335974</v>
      </c>
      <c r="D57" s="194">
        <v>-602316.18948599696</v>
      </c>
      <c r="E57" s="194">
        <v>-831658.83356426284</v>
      </c>
      <c r="F57" s="194">
        <v>-1080538.8062968627</v>
      </c>
    </row>
    <row r="58" spans="1:6" x14ac:dyDescent="0.3">
      <c r="A58" s="192"/>
      <c r="B58" s="192"/>
      <c r="C58" s="192"/>
      <c r="D58" s="192"/>
      <c r="E58" s="192"/>
      <c r="F58" s="192"/>
    </row>
    <row r="59" spans="1:6" x14ac:dyDescent="0.3">
      <c r="A59" s="192"/>
      <c r="B59" s="192"/>
      <c r="C59" s="192"/>
      <c r="D59" s="192"/>
      <c r="E59" s="192"/>
      <c r="F59" s="192"/>
    </row>
    <row r="60" spans="1:6" x14ac:dyDescent="0.3">
      <c r="A60" s="191" t="s">
        <v>261</v>
      </c>
      <c r="B60" s="192"/>
      <c r="C60" s="192"/>
      <c r="D60" s="192"/>
      <c r="E60" s="192"/>
      <c r="F60" s="192"/>
    </row>
    <row r="61" spans="1:6" x14ac:dyDescent="0.3">
      <c r="A61" s="191" t="s">
        <v>257</v>
      </c>
      <c r="B61" s="192"/>
      <c r="C61" s="192"/>
      <c r="D61" s="192"/>
      <c r="E61" s="192"/>
      <c r="F61" s="192"/>
    </row>
    <row r="62" spans="1:6" x14ac:dyDescent="0.3">
      <c r="A62" s="192" t="s">
        <v>240</v>
      </c>
      <c r="B62" s="194">
        <v>26024929.177759983</v>
      </c>
      <c r="C62" s="194">
        <v>26805677.053092737</v>
      </c>
      <c r="D62" s="194">
        <v>27609847.364685487</v>
      </c>
      <c r="E62" s="194">
        <v>28438142.785626065</v>
      </c>
      <c r="F62" s="194">
        <v>29291287.06919479</v>
      </c>
    </row>
    <row r="63" spans="1:6" x14ac:dyDescent="0.3">
      <c r="A63" s="192" t="s">
        <v>241</v>
      </c>
      <c r="B63" s="194">
        <v>25727386.437705543</v>
      </c>
      <c r="C63" s="194">
        <v>26499208.030836705</v>
      </c>
      <c r="D63" s="194">
        <v>27294184.337208033</v>
      </c>
      <c r="E63" s="194">
        <v>28113009.894179329</v>
      </c>
      <c r="F63" s="194">
        <v>28956400.217859801</v>
      </c>
    </row>
    <row r="64" spans="1:6" x14ac:dyDescent="0.3">
      <c r="A64" s="192" t="s">
        <v>247</v>
      </c>
      <c r="B64" s="194">
        <v>-297542.74005443975</v>
      </c>
      <c r="C64" s="194">
        <v>-306469.02225603163</v>
      </c>
      <c r="D64" s="194">
        <v>-315663.02747745439</v>
      </c>
      <c r="E64" s="194">
        <v>-325132.89144673571</v>
      </c>
      <c r="F64" s="194">
        <v>-334886.85133498907</v>
      </c>
    </row>
    <row r="65" spans="1:6" x14ac:dyDescent="0.3">
      <c r="A65" s="192"/>
      <c r="B65" s="194"/>
      <c r="C65" s="194"/>
      <c r="D65" s="194"/>
      <c r="E65" s="194"/>
      <c r="F65" s="194"/>
    </row>
    <row r="66" spans="1:6" x14ac:dyDescent="0.3">
      <c r="A66" s="191" t="s">
        <v>258</v>
      </c>
      <c r="B66" s="194"/>
      <c r="C66" s="194"/>
      <c r="D66" s="194"/>
      <c r="E66" s="194"/>
      <c r="F66" s="194"/>
    </row>
    <row r="67" spans="1:6" x14ac:dyDescent="0.3">
      <c r="A67" s="192" t="s">
        <v>240</v>
      </c>
      <c r="B67" s="194">
        <v>26273254.342141837</v>
      </c>
      <c r="C67" s="194">
        <v>27305536.630507804</v>
      </c>
      <c r="D67" s="194">
        <v>28369023.331724022</v>
      </c>
      <c r="E67" s="194">
        <v>29470628.515091687</v>
      </c>
      <c r="F67" s="194">
        <v>30610099.026563473</v>
      </c>
    </row>
    <row r="68" spans="1:6" x14ac:dyDescent="0.3">
      <c r="A68" s="192" t="s">
        <v>241</v>
      </c>
      <c r="B68" s="194">
        <v>26121011.199549492</v>
      </c>
      <c r="C68" s="194">
        <v>27305283.260075636</v>
      </c>
      <c r="D68" s="194">
        <v>28535575.240899622</v>
      </c>
      <c r="E68" s="194">
        <v>29819941.753492091</v>
      </c>
      <c r="F68" s="194">
        <v>31150786.160871707</v>
      </c>
    </row>
    <row r="69" spans="1:6" x14ac:dyDescent="0.3">
      <c r="A69" s="192" t="s">
        <v>247</v>
      </c>
      <c r="B69" s="194">
        <v>-152243.14259234443</v>
      </c>
      <c r="C69" s="194">
        <v>-253.37043216824532</v>
      </c>
      <c r="D69" s="194">
        <v>166551.90917560086</v>
      </c>
      <c r="E69" s="194">
        <v>349313.23840040341</v>
      </c>
      <c r="F69" s="194">
        <v>540687.13430823386</v>
      </c>
    </row>
    <row r="70" spans="1:6" x14ac:dyDescent="0.3">
      <c r="A70" s="192"/>
      <c r="B70" s="194"/>
      <c r="C70" s="194"/>
      <c r="D70" s="194"/>
      <c r="E70" s="194"/>
      <c r="F70" s="194"/>
    </row>
    <row r="71" spans="1:6" x14ac:dyDescent="0.3">
      <c r="A71" s="191" t="s">
        <v>259</v>
      </c>
      <c r="B71" s="194"/>
      <c r="C71" s="194"/>
      <c r="D71" s="194"/>
      <c r="E71" s="194"/>
      <c r="F71" s="194"/>
    </row>
    <row r="72" spans="1:6" x14ac:dyDescent="0.3">
      <c r="A72" s="192" t="s">
        <v>240</v>
      </c>
      <c r="B72" s="194">
        <v>25820742.316875808</v>
      </c>
      <c r="C72" s="194">
        <v>26380361.919326965</v>
      </c>
      <c r="D72" s="194">
        <v>26948209.649844371</v>
      </c>
      <c r="E72" s="194">
        <v>27523560.038356263</v>
      </c>
      <c r="F72" s="194">
        <v>28101454.941176072</v>
      </c>
    </row>
    <row r="73" spans="1:6" x14ac:dyDescent="0.3">
      <c r="A73" s="192" t="s">
        <v>241</v>
      </c>
      <c r="B73" s="194">
        <v>25414135.318688724</v>
      </c>
      <c r="C73" s="194">
        <v>25848777.496667072</v>
      </c>
      <c r="D73" s="194">
        <v>26280571.245651018</v>
      </c>
      <c r="E73" s="194">
        <v>26711273.379717395</v>
      </c>
      <c r="F73" s="194">
        <v>27130281.180206534</v>
      </c>
    </row>
    <row r="74" spans="1:6" x14ac:dyDescent="0.3">
      <c r="A74" s="192" t="s">
        <v>247</v>
      </c>
      <c r="B74" s="194">
        <v>-406606.99818708375</v>
      </c>
      <c r="C74" s="194">
        <v>-531584.42265989259</v>
      </c>
      <c r="D74" s="194">
        <v>-667638.40419335291</v>
      </c>
      <c r="E74" s="194">
        <v>-812286.65863886848</v>
      </c>
      <c r="F74" s="194">
        <v>-971173.76096953824</v>
      </c>
    </row>
    <row r="75" spans="1:6" x14ac:dyDescent="0.3">
      <c r="A75" s="192"/>
      <c r="B75" s="194"/>
      <c r="C75" s="194"/>
      <c r="D75" s="194"/>
      <c r="E75" s="194"/>
      <c r="F75" s="194"/>
    </row>
    <row r="76" spans="1:6" x14ac:dyDescent="0.3">
      <c r="A76" s="191" t="s">
        <v>263</v>
      </c>
      <c r="B76" s="194"/>
      <c r="C76" s="194"/>
      <c r="D76" s="194"/>
      <c r="E76" s="194"/>
      <c r="F76" s="194"/>
    </row>
    <row r="77" spans="1:6" x14ac:dyDescent="0.3">
      <c r="A77" s="192" t="s">
        <v>240</v>
      </c>
      <c r="B77" s="194">
        <v>25678715.988046296</v>
      </c>
      <c r="C77" s="194">
        <v>26083624.394095488</v>
      </c>
      <c r="D77" s="194">
        <v>26476490.772888009</v>
      </c>
      <c r="E77" s="194">
        <v>26860545.604890842</v>
      </c>
      <c r="F77" s="194">
        <v>27226488.487740323</v>
      </c>
    </row>
    <row r="78" spans="1:6" x14ac:dyDescent="0.3">
      <c r="A78" s="192" t="s">
        <v>241</v>
      </c>
      <c r="B78" s="194">
        <v>25196982.689217847</v>
      </c>
      <c r="C78" s="194">
        <v>25390637.412024722</v>
      </c>
      <c r="D78" s="194">
        <v>25554684.49316987</v>
      </c>
      <c r="E78" s="194">
        <v>25703153.397344235</v>
      </c>
      <c r="F78" s="194">
        <v>25811928.923933186</v>
      </c>
    </row>
    <row r="79" spans="1:6" x14ac:dyDescent="0.3">
      <c r="A79" s="192" t="s">
        <v>247</v>
      </c>
      <c r="B79" s="194">
        <v>-481733.2988284491</v>
      </c>
      <c r="C79" s="194">
        <v>-692986.98207076639</v>
      </c>
      <c r="D79" s="194">
        <v>-921806.27971813828</v>
      </c>
      <c r="E79" s="194">
        <v>-1157392.2075466067</v>
      </c>
      <c r="F79" s="194">
        <v>-1414559.5638071373</v>
      </c>
    </row>
  </sheetData>
  <mergeCells count="2">
    <mergeCell ref="A1:F1"/>
    <mergeCell ref="A16:F16"/>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3170-D20C-4B9B-90C7-8F85E3F46B03}">
  <dimension ref="A1:O6"/>
  <sheetViews>
    <sheetView workbookViewId="0">
      <selection sqref="A1:J4"/>
    </sheetView>
  </sheetViews>
  <sheetFormatPr defaultRowHeight="13" x14ac:dyDescent="0.3"/>
  <cols>
    <col min="1" max="2" width="12.09765625" bestFit="1" customWidth="1"/>
    <col min="3" max="3" width="13.59765625" customWidth="1"/>
    <col min="4" max="4" width="10.8984375" customWidth="1"/>
    <col min="7" max="7" width="13.59765625" bestFit="1" customWidth="1"/>
    <col min="9" max="9" width="12.3984375" bestFit="1" customWidth="1"/>
  </cols>
  <sheetData>
    <row r="1" spans="1:15" ht="39" x14ac:dyDescent="0.3">
      <c r="A1" s="230" t="s">
        <v>248</v>
      </c>
      <c r="B1" s="230"/>
      <c r="C1" s="190" t="s">
        <v>249</v>
      </c>
      <c r="D1" s="190" t="s">
        <v>250</v>
      </c>
      <c r="E1" s="190" t="s">
        <v>251</v>
      </c>
      <c r="F1" s="190" t="s">
        <v>252</v>
      </c>
      <c r="G1" s="190" t="s">
        <v>253</v>
      </c>
      <c r="H1" s="190" t="s">
        <v>255</v>
      </c>
      <c r="I1" s="190" t="s">
        <v>254</v>
      </c>
      <c r="J1" s="190" t="s">
        <v>256</v>
      </c>
      <c r="K1" s="181"/>
      <c r="L1" s="181"/>
      <c r="M1" s="181"/>
      <c r="N1" s="181"/>
      <c r="O1" s="181"/>
    </row>
    <row r="2" spans="1:15" x14ac:dyDescent="0.3">
      <c r="A2" s="187">
        <v>0</v>
      </c>
      <c r="B2" s="188">
        <v>10642294</v>
      </c>
      <c r="C2" s="182">
        <v>19</v>
      </c>
      <c r="D2" s="184">
        <f>+C2/C6</f>
        <v>0.12258064516129032</v>
      </c>
      <c r="E2" s="183">
        <v>0.01</v>
      </c>
      <c r="F2" s="185">
        <v>5.6245000000000002E-3</v>
      </c>
      <c r="G2" s="188">
        <v>1430819</v>
      </c>
      <c r="H2" s="185">
        <f>+G2/$G$6</f>
        <v>5.5590658639929735E-2</v>
      </c>
      <c r="I2" s="188">
        <f>+SUM('Dues Calculations - Low Growth '!F3:F21)</f>
        <v>781152.9512687627</v>
      </c>
      <c r="J2" s="185">
        <f>+I2/$I$6</f>
        <v>3.0349598022427336E-2</v>
      </c>
    </row>
    <row r="3" spans="1:15" x14ac:dyDescent="0.3">
      <c r="A3" s="189">
        <v>10642295</v>
      </c>
      <c r="B3" s="189">
        <v>21284588</v>
      </c>
      <c r="C3" s="182">
        <v>33</v>
      </c>
      <c r="D3" s="184">
        <f>+C3/C6</f>
        <v>0.2129032258064516</v>
      </c>
      <c r="E3" s="183">
        <v>5.0000000000000001E-3</v>
      </c>
      <c r="F3" s="185">
        <v>5.6299999999999996E-3</v>
      </c>
      <c r="G3" s="188">
        <v>4364874</v>
      </c>
      <c r="H3" s="185">
        <f t="shared" ref="H3:H4" si="0">+G3/$G$6</f>
        <v>0.16958554543957319</v>
      </c>
      <c r="I3" s="188">
        <f>+SUM('Dues Calculations - Low Growth '!F22:F54)</f>
        <v>2888824.3403854151</v>
      </c>
      <c r="J3" s="185">
        <f t="shared" ref="J3:J4" si="1">+I3/$I$6</f>
        <v>0.11223750399419012</v>
      </c>
    </row>
    <row r="4" spans="1:15" x14ac:dyDescent="0.3">
      <c r="A4" s="189">
        <v>21284589</v>
      </c>
      <c r="B4" s="189">
        <v>42569176</v>
      </c>
      <c r="C4" s="182">
        <v>103</v>
      </c>
      <c r="D4" s="184">
        <f>+C4/C6</f>
        <v>0.6645161290322581</v>
      </c>
      <c r="E4" s="183">
        <v>2E-3</v>
      </c>
      <c r="F4" s="185">
        <v>5.6299999999999996E-3</v>
      </c>
      <c r="G4" s="188">
        <v>19942786</v>
      </c>
      <c r="H4" s="185">
        <f t="shared" si="0"/>
        <v>0.7748237959204971</v>
      </c>
      <c r="I4" s="188">
        <f>+SUM('Dues Calculations - Low Growth '!F55:F157)</f>
        <v>22068516.862091016</v>
      </c>
      <c r="J4" s="185">
        <f t="shared" si="1"/>
        <v>0.8574128979833826</v>
      </c>
    </row>
    <row r="6" spans="1:15" x14ac:dyDescent="0.3">
      <c r="C6">
        <f>SUM(C2:C5)</f>
        <v>155</v>
      </c>
      <c r="G6" s="186">
        <f>SUM(G2:G5)</f>
        <v>25738479</v>
      </c>
      <c r="I6" s="186">
        <f>SUM(I2:I5)</f>
        <v>25738494.153745193</v>
      </c>
    </row>
  </sheetData>
  <mergeCells count="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79F5A6-B2EF-44D9-9FF2-DA4391E8031A}"/>
</file>

<file path=customXml/itemProps2.xml><?xml version="1.0" encoding="utf-8"?>
<ds:datastoreItem xmlns:ds="http://schemas.openxmlformats.org/officeDocument/2006/customXml" ds:itemID="{223DB9B5-9418-405E-A387-A78C988D8B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Control Panel</vt:lpstr>
      <vt:lpstr>Dues Calculations - Low Growth </vt:lpstr>
      <vt:lpstr>Dues Calculations - Hi Growth</vt:lpstr>
      <vt:lpstr>ESTIMATED Earned Revenue</vt:lpstr>
      <vt:lpstr>Dashboard of Proposed Changes</vt:lpstr>
      <vt:lpstr>chart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2023-05-11T13:56:12Z</dcterms:modified>
  <cp:category/>
  <cp:contentStatus/>
</cp:coreProperties>
</file>