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190" documentId="8_{2CFA0F4C-4B49-4DEA-BEA9-9E3FCBFBD753}" xr6:coauthVersionLast="47" xr6:coauthVersionMax="47" xr10:uidLastSave="{ADAF0E4D-2969-4E73-8147-565917258302}"/>
  <bookViews>
    <workbookView xWindow="28680" yWindow="-120" windowWidth="38640" windowHeight="15840" activeTab="4"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5" l="1"/>
  <c r="F34" i="5" s="1"/>
  <c r="F32" i="5"/>
  <c r="E33" i="5"/>
  <c r="E32" i="5"/>
  <c r="D33" i="5"/>
  <c r="D32" i="5"/>
  <c r="C33" i="5"/>
  <c r="C34" i="5" s="1"/>
  <c r="C32" i="5"/>
  <c r="B33" i="5"/>
  <c r="B34" i="5" s="1"/>
  <c r="B32" i="5"/>
  <c r="F28" i="5"/>
  <c r="F29" i="5" s="1"/>
  <c r="F27" i="5"/>
  <c r="E28" i="5"/>
  <c r="E27" i="5"/>
  <c r="D28" i="5"/>
  <c r="D27" i="5"/>
  <c r="C28" i="5"/>
  <c r="C29" i="5" s="1"/>
  <c r="C27" i="5"/>
  <c r="B28" i="5"/>
  <c r="B27" i="5"/>
  <c r="F23" i="5"/>
  <c r="F22" i="5"/>
  <c r="E23" i="5"/>
  <c r="E24" i="5" s="1"/>
  <c r="E22" i="5"/>
  <c r="D23" i="5"/>
  <c r="D22" i="5"/>
  <c r="D24" i="5" s="1"/>
  <c r="C23" i="5"/>
  <c r="C22" i="5"/>
  <c r="B23" i="5"/>
  <c r="B22" i="5"/>
  <c r="M165" i="6"/>
  <c r="F18" i="5"/>
  <c r="F17" i="5"/>
  <c r="E18" i="5"/>
  <c r="E17" i="5"/>
  <c r="D18" i="5"/>
  <c r="D17" i="5"/>
  <c r="D19" i="5" s="1"/>
  <c r="B18" i="5"/>
  <c r="C18" i="5"/>
  <c r="C17" i="5"/>
  <c r="C19" i="5" s="1"/>
  <c r="B17" i="5"/>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C157" i="6"/>
  <c r="C156" i="6"/>
  <c r="C155" i="6"/>
  <c r="C154" i="6"/>
  <c r="C153" i="6"/>
  <c r="C152" i="6"/>
  <c r="C151" i="6"/>
  <c r="C150" i="6"/>
  <c r="C149" i="6"/>
  <c r="C148" i="6"/>
  <c r="C147" i="6"/>
  <c r="C146"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145"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C3" i="1"/>
  <c r="F10" i="3"/>
  <c r="S10" i="3"/>
  <c r="P10" i="3"/>
  <c r="M10" i="3"/>
  <c r="J10" i="3"/>
  <c r="I10" i="3"/>
  <c r="C10" i="3"/>
  <c r="C9" i="3"/>
  <c r="F19" i="5" l="1"/>
  <c r="B24" i="5"/>
  <c r="F24" i="5"/>
  <c r="E29" i="5"/>
  <c r="C24" i="5"/>
  <c r="B29" i="5"/>
  <c r="E34" i="5"/>
  <c r="D29" i="5"/>
  <c r="D34" i="5"/>
  <c r="E19" i="5"/>
  <c r="B19" i="5"/>
  <c r="J155" i="6"/>
  <c r="O155" i="6" s="1"/>
  <c r="T155" i="6" s="1"/>
  <c r="Y155" i="6" s="1"/>
  <c r="AD155" i="6" s="1"/>
  <c r="J148" i="6"/>
  <c r="O148" i="6" s="1"/>
  <c r="T148" i="6" s="1"/>
  <c r="Y148" i="6" s="1"/>
  <c r="AD148" i="6" s="1"/>
  <c r="J132" i="6"/>
  <c r="O132" i="6" s="1"/>
  <c r="T132" i="6" s="1"/>
  <c r="Y132" i="6" s="1"/>
  <c r="AD132" i="6" s="1"/>
  <c r="J44" i="6"/>
  <c r="O44" i="6" s="1"/>
  <c r="T44" i="6" s="1"/>
  <c r="Y44" i="6" s="1"/>
  <c r="AD44" i="6" s="1"/>
  <c r="J28" i="6"/>
  <c r="O28" i="6" s="1"/>
  <c r="T28" i="6" s="1"/>
  <c r="Y28" i="6" s="1"/>
  <c r="AD28" i="6" s="1"/>
  <c r="J12" i="6"/>
  <c r="O12" i="6" s="1"/>
  <c r="T12" i="6" s="1"/>
  <c r="Y12" i="6" s="1"/>
  <c r="AD12" i="6" s="1"/>
  <c r="J157" i="6"/>
  <c r="J165" i="6" s="1"/>
  <c r="J153" i="6"/>
  <c r="O153" i="6" s="1"/>
  <c r="T153" i="6" s="1"/>
  <c r="Y153" i="6" s="1"/>
  <c r="AD153" i="6" s="1"/>
  <c r="J149" i="6"/>
  <c r="O149" i="6" s="1"/>
  <c r="T149" i="6" s="1"/>
  <c r="Y149" i="6" s="1"/>
  <c r="AD149" i="6" s="1"/>
  <c r="J140" i="6"/>
  <c r="O140" i="6" s="1"/>
  <c r="T140" i="6" s="1"/>
  <c r="Y140" i="6" s="1"/>
  <c r="AD140" i="6" s="1"/>
  <c r="J137" i="6"/>
  <c r="O137" i="6" s="1"/>
  <c r="T137" i="6" s="1"/>
  <c r="Y137" i="6" s="1"/>
  <c r="AD137" i="6" s="1"/>
  <c r="J133" i="6"/>
  <c r="O133" i="6" s="1"/>
  <c r="T133" i="6" s="1"/>
  <c r="Y133" i="6" s="1"/>
  <c r="AD133" i="6" s="1"/>
  <c r="K3" i="6"/>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5" i="4"/>
  <c r="J154" i="6"/>
  <c r="O154" i="6" s="1"/>
  <c r="T154" i="6" s="1"/>
  <c r="Y154" i="6" s="1"/>
  <c r="AD154" i="6" s="1"/>
  <c r="J150" i="6"/>
  <c r="O150" i="6" s="1"/>
  <c r="T150" i="6" s="1"/>
  <c r="Y150" i="6" s="1"/>
  <c r="AD150" i="6" s="1"/>
  <c r="J146" i="6"/>
  <c r="O146" i="6" s="1"/>
  <c r="T146" i="6" s="1"/>
  <c r="Y146" i="6" s="1"/>
  <c r="AD146" i="6" s="1"/>
  <c r="J138" i="6"/>
  <c r="O138" i="6" s="1"/>
  <c r="T138" i="6" s="1"/>
  <c r="Y138" i="6" s="1"/>
  <c r="AD138" i="6" s="1"/>
  <c r="J130" i="6"/>
  <c r="O130" i="6" s="1"/>
  <c r="T130" i="6" s="1"/>
  <c r="Y130" i="6" s="1"/>
  <c r="AD130" i="6" s="1"/>
  <c r="J124" i="6"/>
  <c r="O124" i="6" s="1"/>
  <c r="T124" i="6" s="1"/>
  <c r="Y124" i="6" s="1"/>
  <c r="AD124" i="6" s="1"/>
  <c r="J122" i="6"/>
  <c r="O122" i="6" s="1"/>
  <c r="T122" i="6" s="1"/>
  <c r="Y122" i="6" s="1"/>
  <c r="AD122" i="6" s="1"/>
  <c r="J114" i="6"/>
  <c r="O114" i="6" s="1"/>
  <c r="T114" i="6" s="1"/>
  <c r="Y114" i="6" s="1"/>
  <c r="AD114" i="6" s="1"/>
  <c r="J110" i="6"/>
  <c r="O110" i="6" s="1"/>
  <c r="T110" i="6" s="1"/>
  <c r="Y110" i="6" s="1"/>
  <c r="AD110" i="6" s="1"/>
  <c r="J106" i="6"/>
  <c r="O106" i="6" s="1"/>
  <c r="T106" i="6" s="1"/>
  <c r="Y106" i="6" s="1"/>
  <c r="AD106" i="6" s="1"/>
  <c r="J98" i="6"/>
  <c r="O98" i="6" s="1"/>
  <c r="T98" i="6" s="1"/>
  <c r="Y98" i="6" s="1"/>
  <c r="AD98" i="6" s="1"/>
  <c r="J92" i="6"/>
  <c r="O92" i="6" s="1"/>
  <c r="T92" i="6" s="1"/>
  <c r="Y92" i="6" s="1"/>
  <c r="AD92" i="6" s="1"/>
  <c r="J90" i="6"/>
  <c r="O90" i="6" s="1"/>
  <c r="T90" i="6" s="1"/>
  <c r="Y90" i="6" s="1"/>
  <c r="AD90" i="6" s="1"/>
  <c r="J87" i="6"/>
  <c r="O87" i="6" s="1"/>
  <c r="T87" i="6" s="1"/>
  <c r="Y87" i="6" s="1"/>
  <c r="AD87" i="6" s="1"/>
  <c r="J82" i="6"/>
  <c r="O82" i="6" s="1"/>
  <c r="T82" i="6" s="1"/>
  <c r="Y82" i="6" s="1"/>
  <c r="AD82" i="6" s="1"/>
  <c r="J76" i="6"/>
  <c r="O76" i="6" s="1"/>
  <c r="T76" i="6" s="1"/>
  <c r="Y76" i="6" s="1"/>
  <c r="AD76" i="6" s="1"/>
  <c r="J74" i="6"/>
  <c r="O74" i="6" s="1"/>
  <c r="T74" i="6" s="1"/>
  <c r="Y74" i="6" s="1"/>
  <c r="AD74" i="6" s="1"/>
  <c r="J71" i="6"/>
  <c r="O71" i="6" s="1"/>
  <c r="T71" i="6" s="1"/>
  <c r="Y71" i="6" s="1"/>
  <c r="AD71" i="6" s="1"/>
  <c r="J70" i="6"/>
  <c r="O70" i="6" s="1"/>
  <c r="T70" i="6" s="1"/>
  <c r="Y70" i="6" s="1"/>
  <c r="AD70" i="6" s="1"/>
  <c r="J66" i="6"/>
  <c r="O66" i="6" s="1"/>
  <c r="T66" i="6" s="1"/>
  <c r="Y66" i="6" s="1"/>
  <c r="AD66" i="6" s="1"/>
  <c r="J63" i="6"/>
  <c r="O63" i="6" s="1"/>
  <c r="T63" i="6" s="1"/>
  <c r="Y63" i="6" s="1"/>
  <c r="AD63" i="6" s="1"/>
  <c r="J62" i="6"/>
  <c r="O62" i="6" s="1"/>
  <c r="T62" i="6" s="1"/>
  <c r="Y62" i="6" s="1"/>
  <c r="AD62" i="6" s="1"/>
  <c r="J58" i="6"/>
  <c r="O58" i="6" s="1"/>
  <c r="T58" i="6" s="1"/>
  <c r="Y58" i="6" s="1"/>
  <c r="AD58" i="6" s="1"/>
  <c r="J55" i="6"/>
  <c r="O55" i="6" s="1"/>
  <c r="T55" i="6" s="1"/>
  <c r="Y55" i="6" s="1"/>
  <c r="AD55" i="6" s="1"/>
  <c r="J54" i="6"/>
  <c r="O54" i="6" s="1"/>
  <c r="T54" i="6" s="1"/>
  <c r="Y54" i="6" s="1"/>
  <c r="AD54" i="6" s="1"/>
  <c r="J46" i="6"/>
  <c r="O46" i="6" s="1"/>
  <c r="T46" i="6" s="1"/>
  <c r="Y46" i="6" s="1"/>
  <c r="AD46" i="6" s="1"/>
  <c r="J39" i="6"/>
  <c r="O39" i="6" s="1"/>
  <c r="T39" i="6" s="1"/>
  <c r="Y39" i="6" s="1"/>
  <c r="AD39" i="6" s="1"/>
  <c r="J36" i="6"/>
  <c r="O36" i="6" s="1"/>
  <c r="T36" i="6" s="1"/>
  <c r="Y36" i="6" s="1"/>
  <c r="AD36" i="6" s="1"/>
  <c r="J30" i="6"/>
  <c r="O30" i="6" s="1"/>
  <c r="T30" i="6" s="1"/>
  <c r="Y30" i="6" s="1"/>
  <c r="AD30" i="6" s="1"/>
  <c r="J23" i="6"/>
  <c r="O23" i="6" s="1"/>
  <c r="T23" i="6" s="1"/>
  <c r="Y23" i="6" s="1"/>
  <c r="AD23" i="6" s="1"/>
  <c r="J7" i="6"/>
  <c r="O7" i="6" s="1"/>
  <c r="T7" i="6" s="1"/>
  <c r="Y7" i="6" s="1"/>
  <c r="AD7" i="6" s="1"/>
  <c r="A157" i="6"/>
  <c r="J156" i="6"/>
  <c r="O156" i="6" s="1"/>
  <c r="T156" i="6" s="1"/>
  <c r="Y156" i="6" s="1"/>
  <c r="AD156" i="6" s="1"/>
  <c r="A156" i="6"/>
  <c r="A155" i="6"/>
  <c r="A154" i="6"/>
  <c r="A153" i="6"/>
  <c r="J152" i="6"/>
  <c r="O152" i="6" s="1"/>
  <c r="T152" i="6" s="1"/>
  <c r="Y152" i="6" s="1"/>
  <c r="AD152" i="6" s="1"/>
  <c r="A152" i="6"/>
  <c r="J151" i="6"/>
  <c r="O151" i="6" s="1"/>
  <c r="T151" i="6" s="1"/>
  <c r="Y151" i="6" s="1"/>
  <c r="AD151" i="6" s="1"/>
  <c r="A151" i="6"/>
  <c r="A150" i="6"/>
  <c r="A149" i="6"/>
  <c r="A148" i="6"/>
  <c r="J147" i="6"/>
  <c r="O147" i="6" s="1"/>
  <c r="T147" i="6" s="1"/>
  <c r="Y147" i="6" s="1"/>
  <c r="AD147" i="6" s="1"/>
  <c r="A147" i="6"/>
  <c r="A146" i="6"/>
  <c r="J145" i="6"/>
  <c r="O145" i="6" s="1"/>
  <c r="T145" i="6" s="1"/>
  <c r="Y145" i="6" s="1"/>
  <c r="AD145" i="6" s="1"/>
  <c r="A145" i="6"/>
  <c r="J144" i="6"/>
  <c r="O144" i="6" s="1"/>
  <c r="T144" i="6" s="1"/>
  <c r="Y144" i="6" s="1"/>
  <c r="AD144" i="6" s="1"/>
  <c r="A144" i="6"/>
  <c r="J143" i="6"/>
  <c r="O143" i="6" s="1"/>
  <c r="T143" i="6" s="1"/>
  <c r="Y143" i="6" s="1"/>
  <c r="AD143" i="6" s="1"/>
  <c r="A143" i="6"/>
  <c r="J142" i="6"/>
  <c r="O142" i="6" s="1"/>
  <c r="T142" i="6" s="1"/>
  <c r="Y142" i="6" s="1"/>
  <c r="AD142" i="6" s="1"/>
  <c r="A142" i="6"/>
  <c r="J141" i="6"/>
  <c r="O141" i="6" s="1"/>
  <c r="T141" i="6" s="1"/>
  <c r="Y141" i="6" s="1"/>
  <c r="AD141" i="6" s="1"/>
  <c r="A141" i="6"/>
  <c r="A140" i="6"/>
  <c r="J139" i="6"/>
  <c r="O139" i="6" s="1"/>
  <c r="T139" i="6" s="1"/>
  <c r="Y139" i="6" s="1"/>
  <c r="AD139" i="6" s="1"/>
  <c r="A139" i="6"/>
  <c r="A138" i="6"/>
  <c r="A137" i="6"/>
  <c r="J136" i="6"/>
  <c r="O136" i="6" s="1"/>
  <c r="T136" i="6" s="1"/>
  <c r="Y136" i="6" s="1"/>
  <c r="AD136" i="6" s="1"/>
  <c r="A136" i="6"/>
  <c r="J135" i="6"/>
  <c r="O135" i="6" s="1"/>
  <c r="T135" i="6" s="1"/>
  <c r="Y135" i="6" s="1"/>
  <c r="AD135" i="6" s="1"/>
  <c r="A135" i="6"/>
  <c r="J134" i="6"/>
  <c r="O134" i="6" s="1"/>
  <c r="T134" i="6" s="1"/>
  <c r="Y134" i="6" s="1"/>
  <c r="AD134" i="6" s="1"/>
  <c r="A134" i="6"/>
  <c r="A133" i="6"/>
  <c r="A132" i="6"/>
  <c r="J131" i="6"/>
  <c r="O131" i="6" s="1"/>
  <c r="T131" i="6" s="1"/>
  <c r="Y131" i="6" s="1"/>
  <c r="AD131" i="6" s="1"/>
  <c r="A131" i="6"/>
  <c r="A130" i="6"/>
  <c r="J129" i="6"/>
  <c r="O129" i="6" s="1"/>
  <c r="T129" i="6" s="1"/>
  <c r="Y129" i="6" s="1"/>
  <c r="AD129" i="6" s="1"/>
  <c r="A129" i="6"/>
  <c r="J128" i="6"/>
  <c r="O128" i="6" s="1"/>
  <c r="T128" i="6" s="1"/>
  <c r="Y128" i="6" s="1"/>
  <c r="AD128" i="6" s="1"/>
  <c r="A128" i="6"/>
  <c r="J127" i="6"/>
  <c r="O127" i="6" s="1"/>
  <c r="T127" i="6" s="1"/>
  <c r="Y127" i="6" s="1"/>
  <c r="AD127" i="6" s="1"/>
  <c r="A127" i="6"/>
  <c r="J126" i="6"/>
  <c r="O126" i="6" s="1"/>
  <c r="T126" i="6" s="1"/>
  <c r="Y126" i="6" s="1"/>
  <c r="AD126" i="6" s="1"/>
  <c r="A126" i="6"/>
  <c r="J125" i="6"/>
  <c r="O125" i="6" s="1"/>
  <c r="T125" i="6" s="1"/>
  <c r="Y125" i="6" s="1"/>
  <c r="AD125" i="6" s="1"/>
  <c r="A125" i="6"/>
  <c r="A124" i="6"/>
  <c r="J123" i="6"/>
  <c r="O123" i="6" s="1"/>
  <c r="T123" i="6" s="1"/>
  <c r="Y123" i="6" s="1"/>
  <c r="AD123" i="6" s="1"/>
  <c r="A123" i="6"/>
  <c r="A122" i="6"/>
  <c r="J121" i="6"/>
  <c r="O121" i="6" s="1"/>
  <c r="T121" i="6" s="1"/>
  <c r="Y121" i="6" s="1"/>
  <c r="AD121" i="6" s="1"/>
  <c r="A121" i="6"/>
  <c r="J120" i="6"/>
  <c r="O120" i="6" s="1"/>
  <c r="T120" i="6" s="1"/>
  <c r="Y120" i="6" s="1"/>
  <c r="AD120" i="6" s="1"/>
  <c r="A120" i="6"/>
  <c r="J119" i="6"/>
  <c r="O119" i="6" s="1"/>
  <c r="T119" i="6" s="1"/>
  <c r="Y119" i="6" s="1"/>
  <c r="AD119" i="6" s="1"/>
  <c r="A119" i="6"/>
  <c r="J118" i="6"/>
  <c r="O118" i="6" s="1"/>
  <c r="T118" i="6" s="1"/>
  <c r="Y118" i="6" s="1"/>
  <c r="AD118" i="6" s="1"/>
  <c r="A118" i="6"/>
  <c r="J117" i="6"/>
  <c r="O117" i="6" s="1"/>
  <c r="T117" i="6" s="1"/>
  <c r="Y117" i="6" s="1"/>
  <c r="AD117" i="6" s="1"/>
  <c r="A117" i="6"/>
  <c r="J116" i="6"/>
  <c r="O116" i="6" s="1"/>
  <c r="T116" i="6" s="1"/>
  <c r="Y116" i="6" s="1"/>
  <c r="AD116" i="6" s="1"/>
  <c r="A116" i="6"/>
  <c r="J115" i="6"/>
  <c r="O115" i="6" s="1"/>
  <c r="T115" i="6" s="1"/>
  <c r="Y115" i="6" s="1"/>
  <c r="AD115" i="6" s="1"/>
  <c r="A115" i="6"/>
  <c r="A114" i="6"/>
  <c r="J113" i="6"/>
  <c r="O113" i="6" s="1"/>
  <c r="T113" i="6" s="1"/>
  <c r="Y113" i="6" s="1"/>
  <c r="AD113" i="6" s="1"/>
  <c r="A113" i="6"/>
  <c r="J112" i="6"/>
  <c r="O112" i="6" s="1"/>
  <c r="T112" i="6" s="1"/>
  <c r="Y112" i="6" s="1"/>
  <c r="AD112" i="6" s="1"/>
  <c r="A112" i="6"/>
  <c r="J111" i="6"/>
  <c r="O111" i="6" s="1"/>
  <c r="T111" i="6" s="1"/>
  <c r="Y111" i="6" s="1"/>
  <c r="AD111" i="6" s="1"/>
  <c r="A111" i="6"/>
  <c r="A110" i="6"/>
  <c r="J109" i="6"/>
  <c r="O109" i="6" s="1"/>
  <c r="T109" i="6" s="1"/>
  <c r="Y109" i="6" s="1"/>
  <c r="AD109" i="6" s="1"/>
  <c r="A109" i="6"/>
  <c r="J108" i="6"/>
  <c r="O108" i="6" s="1"/>
  <c r="T108" i="6" s="1"/>
  <c r="Y108" i="6" s="1"/>
  <c r="AD108" i="6" s="1"/>
  <c r="A108" i="6"/>
  <c r="J107" i="6"/>
  <c r="O107" i="6" s="1"/>
  <c r="T107" i="6" s="1"/>
  <c r="Y107" i="6" s="1"/>
  <c r="AD107" i="6" s="1"/>
  <c r="A107" i="6"/>
  <c r="A106" i="6"/>
  <c r="J105" i="6"/>
  <c r="O105" i="6" s="1"/>
  <c r="T105" i="6" s="1"/>
  <c r="Y105" i="6" s="1"/>
  <c r="AD105" i="6" s="1"/>
  <c r="A105" i="6"/>
  <c r="J104" i="6"/>
  <c r="O104" i="6" s="1"/>
  <c r="T104" i="6" s="1"/>
  <c r="Y104" i="6" s="1"/>
  <c r="AD104" i="6" s="1"/>
  <c r="A104" i="6"/>
  <c r="J103" i="6"/>
  <c r="O103" i="6" s="1"/>
  <c r="T103" i="6" s="1"/>
  <c r="Y103" i="6" s="1"/>
  <c r="AD103" i="6" s="1"/>
  <c r="A103" i="6"/>
  <c r="J102" i="6"/>
  <c r="O102" i="6" s="1"/>
  <c r="T102" i="6" s="1"/>
  <c r="Y102" i="6" s="1"/>
  <c r="AD102" i="6" s="1"/>
  <c r="A102" i="6"/>
  <c r="J101" i="6"/>
  <c r="O101" i="6" s="1"/>
  <c r="T101" i="6" s="1"/>
  <c r="Y101" i="6" s="1"/>
  <c r="AD101" i="6" s="1"/>
  <c r="A101" i="6"/>
  <c r="J100" i="6"/>
  <c r="O100" i="6" s="1"/>
  <c r="T100" i="6" s="1"/>
  <c r="Y100" i="6" s="1"/>
  <c r="AD100" i="6" s="1"/>
  <c r="A100" i="6"/>
  <c r="J99" i="6"/>
  <c r="O99" i="6" s="1"/>
  <c r="T99" i="6" s="1"/>
  <c r="Y99" i="6" s="1"/>
  <c r="AD99" i="6" s="1"/>
  <c r="A99" i="6"/>
  <c r="A98" i="6"/>
  <c r="J97" i="6"/>
  <c r="O97" i="6" s="1"/>
  <c r="T97" i="6" s="1"/>
  <c r="Y97" i="6" s="1"/>
  <c r="AD97" i="6" s="1"/>
  <c r="A97" i="6"/>
  <c r="J96" i="6"/>
  <c r="O96" i="6" s="1"/>
  <c r="T96" i="6" s="1"/>
  <c r="Y96" i="6" s="1"/>
  <c r="AD96" i="6" s="1"/>
  <c r="A96" i="6"/>
  <c r="J95" i="6"/>
  <c r="O95" i="6" s="1"/>
  <c r="T95" i="6" s="1"/>
  <c r="Y95" i="6" s="1"/>
  <c r="AD95" i="6" s="1"/>
  <c r="A95" i="6"/>
  <c r="J94" i="6"/>
  <c r="O94" i="6" s="1"/>
  <c r="T94" i="6" s="1"/>
  <c r="Y94" i="6" s="1"/>
  <c r="AD94" i="6" s="1"/>
  <c r="A94" i="6"/>
  <c r="J93" i="6"/>
  <c r="O93" i="6" s="1"/>
  <c r="T93" i="6" s="1"/>
  <c r="Y93" i="6" s="1"/>
  <c r="AD93" i="6" s="1"/>
  <c r="A93" i="6"/>
  <c r="A92" i="6"/>
  <c r="J91" i="6"/>
  <c r="O91" i="6" s="1"/>
  <c r="T91" i="6" s="1"/>
  <c r="Y91" i="6" s="1"/>
  <c r="AD91" i="6" s="1"/>
  <c r="A91" i="6"/>
  <c r="A90" i="6"/>
  <c r="J89" i="6"/>
  <c r="O89" i="6" s="1"/>
  <c r="T89" i="6" s="1"/>
  <c r="Y89" i="6" s="1"/>
  <c r="AD89" i="6" s="1"/>
  <c r="A89" i="6"/>
  <c r="J88" i="6"/>
  <c r="O88" i="6" s="1"/>
  <c r="T88" i="6" s="1"/>
  <c r="Y88" i="6" s="1"/>
  <c r="AD88" i="6" s="1"/>
  <c r="A88" i="6"/>
  <c r="A87" i="6"/>
  <c r="J86" i="6"/>
  <c r="O86" i="6" s="1"/>
  <c r="T86" i="6" s="1"/>
  <c r="Y86" i="6" s="1"/>
  <c r="AD86" i="6" s="1"/>
  <c r="A86" i="6"/>
  <c r="J85" i="6"/>
  <c r="O85" i="6" s="1"/>
  <c r="T85" i="6" s="1"/>
  <c r="Y85" i="6" s="1"/>
  <c r="AD85" i="6" s="1"/>
  <c r="A85" i="6"/>
  <c r="J84" i="6"/>
  <c r="O84" i="6" s="1"/>
  <c r="T84" i="6" s="1"/>
  <c r="Y84" i="6" s="1"/>
  <c r="AD84" i="6" s="1"/>
  <c r="A84" i="6"/>
  <c r="J83" i="6"/>
  <c r="O83" i="6" s="1"/>
  <c r="T83" i="6" s="1"/>
  <c r="Y83" i="6" s="1"/>
  <c r="AD83" i="6" s="1"/>
  <c r="A83" i="6"/>
  <c r="A82" i="6"/>
  <c r="J81" i="6"/>
  <c r="O81" i="6" s="1"/>
  <c r="T81" i="6" s="1"/>
  <c r="Y81" i="6" s="1"/>
  <c r="AD81" i="6" s="1"/>
  <c r="A81" i="6"/>
  <c r="J80" i="6"/>
  <c r="O80" i="6" s="1"/>
  <c r="T80" i="6" s="1"/>
  <c r="Y80" i="6" s="1"/>
  <c r="AD80" i="6" s="1"/>
  <c r="A80" i="6"/>
  <c r="J79" i="6"/>
  <c r="O79" i="6" s="1"/>
  <c r="T79" i="6" s="1"/>
  <c r="Y79" i="6" s="1"/>
  <c r="AD79" i="6" s="1"/>
  <c r="A79" i="6"/>
  <c r="J78" i="6"/>
  <c r="O78" i="6" s="1"/>
  <c r="T78" i="6" s="1"/>
  <c r="Y78" i="6" s="1"/>
  <c r="AD78" i="6" s="1"/>
  <c r="A78" i="6"/>
  <c r="J77" i="6"/>
  <c r="O77" i="6" s="1"/>
  <c r="T77" i="6" s="1"/>
  <c r="Y77" i="6" s="1"/>
  <c r="AD77" i="6" s="1"/>
  <c r="A77" i="6"/>
  <c r="A76" i="6"/>
  <c r="J75" i="6"/>
  <c r="O75" i="6" s="1"/>
  <c r="T75" i="6" s="1"/>
  <c r="Y75" i="6" s="1"/>
  <c r="AD75" i="6" s="1"/>
  <c r="A75" i="6"/>
  <c r="A74" i="6"/>
  <c r="J73" i="6"/>
  <c r="O73" i="6" s="1"/>
  <c r="T73" i="6" s="1"/>
  <c r="Y73" i="6" s="1"/>
  <c r="AD73" i="6" s="1"/>
  <c r="A73" i="6"/>
  <c r="J72" i="6"/>
  <c r="O72" i="6" s="1"/>
  <c r="T72" i="6" s="1"/>
  <c r="Y72" i="6" s="1"/>
  <c r="AD72" i="6" s="1"/>
  <c r="A71" i="6"/>
  <c r="A70" i="6"/>
  <c r="J69" i="6"/>
  <c r="O69" i="6" s="1"/>
  <c r="T69" i="6" s="1"/>
  <c r="Y69" i="6" s="1"/>
  <c r="AD69" i="6" s="1"/>
  <c r="A69" i="6"/>
  <c r="J68" i="6"/>
  <c r="O68" i="6" s="1"/>
  <c r="T68" i="6" s="1"/>
  <c r="Y68" i="6" s="1"/>
  <c r="AD68" i="6" s="1"/>
  <c r="A68" i="6"/>
  <c r="J67" i="6"/>
  <c r="O67" i="6" s="1"/>
  <c r="T67" i="6" s="1"/>
  <c r="Y67" i="6" s="1"/>
  <c r="AD67" i="6" s="1"/>
  <c r="A67" i="6"/>
  <c r="A66" i="6"/>
  <c r="J65" i="6"/>
  <c r="O65" i="6" s="1"/>
  <c r="T65" i="6" s="1"/>
  <c r="Y65" i="6" s="1"/>
  <c r="AD65" i="6" s="1"/>
  <c r="A65" i="6"/>
  <c r="J64" i="6"/>
  <c r="O64" i="6" s="1"/>
  <c r="T64" i="6" s="1"/>
  <c r="Y64" i="6" s="1"/>
  <c r="AD64" i="6" s="1"/>
  <c r="A64" i="6"/>
  <c r="A63" i="6"/>
  <c r="A62" i="6"/>
  <c r="J61" i="6"/>
  <c r="O61" i="6" s="1"/>
  <c r="T61" i="6" s="1"/>
  <c r="Y61" i="6" s="1"/>
  <c r="AD61" i="6" s="1"/>
  <c r="A61" i="6"/>
  <c r="J60" i="6"/>
  <c r="O60" i="6" s="1"/>
  <c r="T60" i="6" s="1"/>
  <c r="Y60" i="6" s="1"/>
  <c r="AD60" i="6" s="1"/>
  <c r="A60" i="6"/>
  <c r="J59" i="6"/>
  <c r="O59" i="6" s="1"/>
  <c r="T59" i="6" s="1"/>
  <c r="Y59" i="6" s="1"/>
  <c r="AD59" i="6" s="1"/>
  <c r="A59" i="6"/>
  <c r="A58" i="6"/>
  <c r="J57" i="6"/>
  <c r="O57" i="6" s="1"/>
  <c r="T57" i="6" s="1"/>
  <c r="Y57" i="6" s="1"/>
  <c r="AD57" i="6" s="1"/>
  <c r="A57" i="6"/>
  <c r="J56" i="6"/>
  <c r="O56" i="6" s="1"/>
  <c r="T56" i="6" s="1"/>
  <c r="Y56" i="6" s="1"/>
  <c r="AD56" i="6" s="1"/>
  <c r="A56" i="6"/>
  <c r="A55" i="6"/>
  <c r="A54" i="6"/>
  <c r="J53" i="6"/>
  <c r="O53" i="6" s="1"/>
  <c r="T53" i="6" s="1"/>
  <c r="Y53" i="6" s="1"/>
  <c r="AD53" i="6" s="1"/>
  <c r="A53" i="6"/>
  <c r="E52" i="6"/>
  <c r="G52" i="6" s="1"/>
  <c r="A52" i="6"/>
  <c r="E51" i="6"/>
  <c r="G51" i="6" s="1"/>
  <c r="J51" i="6"/>
  <c r="O51" i="6" s="1"/>
  <c r="T51" i="6" s="1"/>
  <c r="Y51" i="6" s="1"/>
  <c r="AD51" i="6" s="1"/>
  <c r="A51" i="6"/>
  <c r="E50" i="6"/>
  <c r="G50" i="6" s="1"/>
  <c r="A50" i="6"/>
  <c r="E49" i="6"/>
  <c r="G49" i="6" s="1"/>
  <c r="A49" i="6"/>
  <c r="A48" i="6"/>
  <c r="E47" i="6"/>
  <c r="G47" i="6" s="1"/>
  <c r="A47" i="6"/>
  <c r="E46" i="6"/>
  <c r="G46" i="6" s="1"/>
  <c r="A46" i="6"/>
  <c r="E45" i="6"/>
  <c r="G45" i="6" s="1"/>
  <c r="A45" i="6"/>
  <c r="E44" i="6"/>
  <c r="G44" i="6" s="1"/>
  <c r="A44" i="6"/>
  <c r="A43" i="6"/>
  <c r="J42" i="6"/>
  <c r="O42" i="6" s="1"/>
  <c r="T42" i="6" s="1"/>
  <c r="Y42" i="6" s="1"/>
  <c r="AD42" i="6" s="1"/>
  <c r="A42" i="6"/>
  <c r="A41" i="6"/>
  <c r="E40" i="6"/>
  <c r="G40" i="6" s="1"/>
  <c r="J40" i="6"/>
  <c r="O40" i="6" s="1"/>
  <c r="T40" i="6" s="1"/>
  <c r="Y40" i="6" s="1"/>
  <c r="AD40" i="6" s="1"/>
  <c r="A40" i="6"/>
  <c r="E39" i="6"/>
  <c r="G39" i="6" s="1"/>
  <c r="A39" i="6"/>
  <c r="J38" i="6"/>
  <c r="O38" i="6" s="1"/>
  <c r="T38" i="6" s="1"/>
  <c r="Y38" i="6" s="1"/>
  <c r="AD38" i="6" s="1"/>
  <c r="A38" i="6"/>
  <c r="E37" i="6"/>
  <c r="G37" i="6" s="1"/>
  <c r="A37" i="6"/>
  <c r="E36" i="6"/>
  <c r="G36" i="6" s="1"/>
  <c r="A36" i="6"/>
  <c r="J35" i="6"/>
  <c r="O35" i="6" s="1"/>
  <c r="T35" i="6" s="1"/>
  <c r="Y35" i="6" s="1"/>
  <c r="AD35" i="6" s="1"/>
  <c r="A35" i="6"/>
  <c r="E34" i="6"/>
  <c r="G34" i="6" s="1"/>
  <c r="A34" i="6"/>
  <c r="J33" i="6"/>
  <c r="O33" i="6" s="1"/>
  <c r="T33" i="6" s="1"/>
  <c r="Y33" i="6" s="1"/>
  <c r="AD33" i="6" s="1"/>
  <c r="A33" i="6"/>
  <c r="A32" i="6"/>
  <c r="J31" i="6"/>
  <c r="O31" i="6" s="1"/>
  <c r="T31" i="6" s="1"/>
  <c r="Y31" i="6" s="1"/>
  <c r="AD31" i="6" s="1"/>
  <c r="A31" i="6"/>
  <c r="E30" i="6"/>
  <c r="G30" i="6" s="1"/>
  <c r="A30" i="6"/>
  <c r="J29" i="6"/>
  <c r="O29" i="6" s="1"/>
  <c r="T29" i="6" s="1"/>
  <c r="Y29" i="6" s="1"/>
  <c r="AD29" i="6" s="1"/>
  <c r="A29" i="6"/>
  <c r="E28" i="6"/>
  <c r="G28" i="6" s="1"/>
  <c r="A28" i="6"/>
  <c r="J27" i="6"/>
  <c r="O27" i="6" s="1"/>
  <c r="T27" i="6" s="1"/>
  <c r="Y27" i="6" s="1"/>
  <c r="AD27" i="6" s="1"/>
  <c r="A27" i="6"/>
  <c r="J26" i="6"/>
  <c r="O26" i="6" s="1"/>
  <c r="T26" i="6" s="1"/>
  <c r="Y26" i="6" s="1"/>
  <c r="AD26" i="6" s="1"/>
  <c r="A26" i="6"/>
  <c r="A25" i="6"/>
  <c r="A24" i="6"/>
  <c r="E23" i="6"/>
  <c r="G23" i="6" s="1"/>
  <c r="A23" i="6"/>
  <c r="J22" i="6"/>
  <c r="O22" i="6" s="1"/>
  <c r="T22" i="6" s="1"/>
  <c r="Y22" i="6" s="1"/>
  <c r="AD22" i="6" s="1"/>
  <c r="A22" i="6"/>
  <c r="E21" i="6"/>
  <c r="G21" i="6" s="1"/>
  <c r="J21" i="6"/>
  <c r="O21" i="6" s="1"/>
  <c r="T21" i="6" s="1"/>
  <c r="Y21" i="6" s="1"/>
  <c r="AD21" i="6" s="1"/>
  <c r="A21" i="6"/>
  <c r="E20" i="6"/>
  <c r="G20" i="6" s="1"/>
  <c r="A20" i="6"/>
  <c r="E19" i="6"/>
  <c r="G19" i="6" s="1"/>
  <c r="J19" i="6"/>
  <c r="O19" i="6" s="1"/>
  <c r="T19" i="6" s="1"/>
  <c r="Y19" i="6" s="1"/>
  <c r="AD19" i="6" s="1"/>
  <c r="A19" i="6"/>
  <c r="E18" i="6"/>
  <c r="G18" i="6" s="1"/>
  <c r="A18" i="6"/>
  <c r="A17" i="6"/>
  <c r="A16" i="6"/>
  <c r="E15" i="6"/>
  <c r="G15" i="6" s="1"/>
  <c r="A15" i="6"/>
  <c r="E14" i="6"/>
  <c r="G14" i="6" s="1"/>
  <c r="A14" i="6"/>
  <c r="A13" i="6"/>
  <c r="E12" i="6"/>
  <c r="G12" i="6" s="1"/>
  <c r="A12" i="6"/>
  <c r="A11" i="6"/>
  <c r="E10" i="6"/>
  <c r="G10" i="6" s="1"/>
  <c r="A10" i="6"/>
  <c r="A9" i="6"/>
  <c r="A8" i="6"/>
  <c r="E7" i="6"/>
  <c r="G7" i="6" s="1"/>
  <c r="A7" i="6"/>
  <c r="E6" i="6"/>
  <c r="G6" i="6" s="1"/>
  <c r="A6" i="6"/>
  <c r="A5" i="6"/>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K163" i="6" l="1"/>
  <c r="P3" i="6"/>
  <c r="D169" i="1"/>
  <c r="C169" i="1"/>
  <c r="C160" i="1"/>
  <c r="C168" i="1" s="1"/>
  <c r="J17" i="6"/>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L46" i="4"/>
  <c r="K45" i="6" s="1"/>
  <c r="P45" i="6" s="1"/>
  <c r="U45" i="6" s="1"/>
  <c r="Z45" i="6" s="1"/>
  <c r="AE45" i="6" s="1"/>
  <c r="L9" i="4"/>
  <c r="K8" i="6" s="1"/>
  <c r="P8" i="6" s="1"/>
  <c r="U8" i="6" s="1"/>
  <c r="Z8" i="6" s="1"/>
  <c r="AE8" i="6" s="1"/>
  <c r="L124" i="4"/>
  <c r="K123" i="6" s="1"/>
  <c r="P123" i="6" s="1"/>
  <c r="U123" i="6" s="1"/>
  <c r="Z123" i="6" s="1"/>
  <c r="AE123" i="6" s="1"/>
  <c r="L78" i="4"/>
  <c r="K77" i="6" s="1"/>
  <c r="P77" i="6" s="1"/>
  <c r="U77" i="6" s="1"/>
  <c r="Z77" i="6" s="1"/>
  <c r="AE77" i="6" s="1"/>
  <c r="L89" i="4"/>
  <c r="K88" i="6" s="1"/>
  <c r="P88" i="6" s="1"/>
  <c r="U88" i="6" s="1"/>
  <c r="Z88" i="6" s="1"/>
  <c r="AE88" i="6" s="1"/>
  <c r="L8" i="4"/>
  <c r="K7" i="6" s="1"/>
  <c r="P7" i="6" s="1"/>
  <c r="U7" i="6" s="1"/>
  <c r="Z7" i="6" s="1"/>
  <c r="AE7" i="6" s="1"/>
  <c r="L76" i="4"/>
  <c r="K75" i="6" s="1"/>
  <c r="P75" i="6" s="1"/>
  <c r="U75" i="6" s="1"/>
  <c r="Z75" i="6" s="1"/>
  <c r="AE75" i="6" s="1"/>
  <c r="L130" i="4"/>
  <c r="K129" i="6" s="1"/>
  <c r="P129" i="6" s="1"/>
  <c r="U129" i="6" s="1"/>
  <c r="Z129" i="6" s="1"/>
  <c r="AE129" i="6" s="1"/>
  <c r="L110" i="4"/>
  <c r="K109" i="6" s="1"/>
  <c r="P109" i="6" s="1"/>
  <c r="U109" i="6" s="1"/>
  <c r="Z109" i="6" s="1"/>
  <c r="AE109" i="6" s="1"/>
  <c r="L40" i="4"/>
  <c r="K39" i="6" s="1"/>
  <c r="P39" i="6" s="1"/>
  <c r="U39" i="6" s="1"/>
  <c r="Z39" i="6" s="1"/>
  <c r="AE39" i="6" s="1"/>
  <c r="L105" i="4"/>
  <c r="K104" i="6" s="1"/>
  <c r="P104" i="6" s="1"/>
  <c r="U104" i="6" s="1"/>
  <c r="Z104" i="6" s="1"/>
  <c r="AE104" i="6" s="1"/>
  <c r="L63" i="4"/>
  <c r="K62" i="6" s="1"/>
  <c r="P62" i="6" s="1"/>
  <c r="U62" i="6" s="1"/>
  <c r="Z62" i="6" s="1"/>
  <c r="AE62" i="6" s="1"/>
  <c r="L93" i="4"/>
  <c r="K92" i="6" s="1"/>
  <c r="P92" i="6" s="1"/>
  <c r="U92" i="6" s="1"/>
  <c r="Z92" i="6" s="1"/>
  <c r="AE92" i="6" s="1"/>
  <c r="L94" i="4"/>
  <c r="K93" i="6" s="1"/>
  <c r="P93" i="6" s="1"/>
  <c r="U93" i="6" s="1"/>
  <c r="Z93" i="6" s="1"/>
  <c r="AE93" i="6" s="1"/>
  <c r="L43" i="4"/>
  <c r="K42" i="6" s="1"/>
  <c r="P42" i="6" s="1"/>
  <c r="U42" i="6" s="1"/>
  <c r="Z42" i="6" s="1"/>
  <c r="AE42" i="6" s="1"/>
  <c r="L129" i="4"/>
  <c r="K128" i="6" s="1"/>
  <c r="P128" i="6" s="1"/>
  <c r="U128" i="6" s="1"/>
  <c r="Z128" i="6" s="1"/>
  <c r="AE128" i="6" s="1"/>
  <c r="L109" i="4"/>
  <c r="K108" i="6" s="1"/>
  <c r="P108" i="6" s="1"/>
  <c r="U108" i="6" s="1"/>
  <c r="Z108" i="6" s="1"/>
  <c r="AE108" i="6" s="1"/>
  <c r="L14" i="4"/>
  <c r="K13" i="6" s="1"/>
  <c r="P13" i="6" s="1"/>
  <c r="U13" i="6" s="1"/>
  <c r="Z13" i="6" s="1"/>
  <c r="AE13" i="6" s="1"/>
  <c r="L36" i="4"/>
  <c r="K35" i="6" s="1"/>
  <c r="P35" i="6" s="1"/>
  <c r="U35" i="6" s="1"/>
  <c r="Z35" i="6" s="1"/>
  <c r="AE35" i="6" s="1"/>
  <c r="L111" i="4"/>
  <c r="K110" i="6" s="1"/>
  <c r="P110" i="6" s="1"/>
  <c r="U110" i="6" s="1"/>
  <c r="Z110" i="6" s="1"/>
  <c r="AE110" i="6" s="1"/>
  <c r="F8" i="3"/>
  <c r="L11" i="4"/>
  <c r="K10" i="6" s="1"/>
  <c r="P10" i="6" s="1"/>
  <c r="U10" i="6" s="1"/>
  <c r="Z10" i="6" s="1"/>
  <c r="AE10" i="6" s="1"/>
  <c r="S11" i="3"/>
  <c r="P11" i="3"/>
  <c r="M11" i="3"/>
  <c r="J11" i="3"/>
  <c r="G11" i="3"/>
  <c r="D11" i="3"/>
  <c r="K160" i="4"/>
  <c r="L19" i="4"/>
  <c r="K18" i="6" s="1"/>
  <c r="P18" i="6" s="1"/>
  <c r="U18" i="6" s="1"/>
  <c r="Z18" i="6" s="1"/>
  <c r="AE18" i="6" s="1"/>
  <c r="L55" i="4"/>
  <c r="K54" i="6" s="1"/>
  <c r="P54" i="6" s="1"/>
  <c r="U54" i="6" s="1"/>
  <c r="Z54" i="6" s="1"/>
  <c r="AE54" i="6" s="1"/>
  <c r="L80" i="4"/>
  <c r="K79" i="6" s="1"/>
  <c r="P79" i="6" s="1"/>
  <c r="U79" i="6" s="1"/>
  <c r="Z79" i="6" s="1"/>
  <c r="AE79" i="6" s="1"/>
  <c r="L7" i="4"/>
  <c r="K6" i="6" s="1"/>
  <c r="P6" i="6" s="1"/>
  <c r="U6" i="6" s="1"/>
  <c r="Z6" i="6" s="1"/>
  <c r="AE6" i="6" s="1"/>
  <c r="L154" i="4"/>
  <c r="K153" i="6" s="1"/>
  <c r="P153" i="6" s="1"/>
  <c r="U153" i="6" s="1"/>
  <c r="Z153" i="6" s="1"/>
  <c r="AE153" i="6" s="1"/>
  <c r="L149" i="4"/>
  <c r="K148" i="6" s="1"/>
  <c r="P148" i="6" s="1"/>
  <c r="U148" i="6" s="1"/>
  <c r="Z148" i="6" s="1"/>
  <c r="AE148" i="6" s="1"/>
  <c r="L50" i="4"/>
  <c r="K49" i="6" s="1"/>
  <c r="P49" i="6" s="1"/>
  <c r="U49" i="6" s="1"/>
  <c r="Z49" i="6" s="1"/>
  <c r="AE49" i="6" s="1"/>
  <c r="L54" i="4"/>
  <c r="K53" i="6" s="1"/>
  <c r="P53" i="6" s="1"/>
  <c r="U53" i="6" s="1"/>
  <c r="Z53" i="6" s="1"/>
  <c r="AE53" i="6" s="1"/>
  <c r="L27" i="4"/>
  <c r="K26" i="6" s="1"/>
  <c r="P26" i="6" s="1"/>
  <c r="U26" i="6" s="1"/>
  <c r="Z26" i="6" s="1"/>
  <c r="AE26" i="6" s="1"/>
  <c r="L47" i="4"/>
  <c r="K46" i="6" s="1"/>
  <c r="P46" i="6" s="1"/>
  <c r="U46" i="6" s="1"/>
  <c r="Z46" i="6" s="1"/>
  <c r="AE46" i="6" s="1"/>
  <c r="L83" i="4"/>
  <c r="K82" i="6" s="1"/>
  <c r="P82" i="6" s="1"/>
  <c r="U82" i="6" s="1"/>
  <c r="Z82" i="6" s="1"/>
  <c r="AE82" i="6" s="1"/>
  <c r="L107" i="4"/>
  <c r="K106" i="6" s="1"/>
  <c r="P106" i="6" s="1"/>
  <c r="U106" i="6" s="1"/>
  <c r="Z106" i="6" s="1"/>
  <c r="AE106" i="6" s="1"/>
  <c r="L29" i="4"/>
  <c r="K28" i="6" s="1"/>
  <c r="P28" i="6" s="1"/>
  <c r="U28" i="6" s="1"/>
  <c r="Z28" i="6" s="1"/>
  <c r="AE28" i="6" s="1"/>
  <c r="L96" i="4"/>
  <c r="K95" i="6" s="1"/>
  <c r="P95" i="6" s="1"/>
  <c r="U95" i="6" s="1"/>
  <c r="Z95" i="6" s="1"/>
  <c r="AE95" i="6" s="1"/>
  <c r="L127" i="4"/>
  <c r="K126" i="6" s="1"/>
  <c r="P126" i="6" s="1"/>
  <c r="U126" i="6" s="1"/>
  <c r="Z126" i="6" s="1"/>
  <c r="AE126" i="6" s="1"/>
  <c r="L68" i="4"/>
  <c r="K67" i="6" s="1"/>
  <c r="P67" i="6" s="1"/>
  <c r="U67" i="6" s="1"/>
  <c r="Z67" i="6" s="1"/>
  <c r="AE67" i="6" s="1"/>
  <c r="L136" i="4"/>
  <c r="K135" i="6" s="1"/>
  <c r="P135" i="6" s="1"/>
  <c r="U135" i="6" s="1"/>
  <c r="Z135" i="6" s="1"/>
  <c r="AE135" i="6" s="1"/>
  <c r="L52" i="4"/>
  <c r="K51" i="6" s="1"/>
  <c r="P51" i="6" s="1"/>
  <c r="U51" i="6" s="1"/>
  <c r="Z51" i="6" s="1"/>
  <c r="AE51" i="6" s="1"/>
  <c r="L17" i="4"/>
  <c r="K16" i="6" s="1"/>
  <c r="P16" i="6" s="1"/>
  <c r="U16" i="6" s="1"/>
  <c r="Z16" i="6" s="1"/>
  <c r="AE16" i="6" s="1"/>
  <c r="L28" i="4"/>
  <c r="K27" i="6" s="1"/>
  <c r="P27" i="6" s="1"/>
  <c r="U27" i="6" s="1"/>
  <c r="Z27" i="6" s="1"/>
  <c r="AE27" i="6" s="1"/>
  <c r="L91" i="4"/>
  <c r="K90" i="6" s="1"/>
  <c r="P90" i="6" s="1"/>
  <c r="U90" i="6" s="1"/>
  <c r="Z90" i="6" s="1"/>
  <c r="AE90" i="6" s="1"/>
  <c r="L153" i="4"/>
  <c r="K152" i="6" s="1"/>
  <c r="P152" i="6" s="1"/>
  <c r="U152" i="6" s="1"/>
  <c r="Z152" i="6" s="1"/>
  <c r="AE152" i="6" s="1"/>
  <c r="L103" i="4"/>
  <c r="K102" i="6" s="1"/>
  <c r="P102" i="6" s="1"/>
  <c r="U102" i="6" s="1"/>
  <c r="Z102" i="6" s="1"/>
  <c r="AE102" i="6" s="1"/>
  <c r="L108" i="4"/>
  <c r="K107" i="6" s="1"/>
  <c r="P107" i="6" s="1"/>
  <c r="U107" i="6" s="1"/>
  <c r="Z107" i="6" s="1"/>
  <c r="AE107" i="6" s="1"/>
  <c r="L74" i="4"/>
  <c r="K73" i="6" s="1"/>
  <c r="P73" i="6" s="1"/>
  <c r="U73" i="6" s="1"/>
  <c r="Z73" i="6" s="1"/>
  <c r="AE73" i="6" s="1"/>
  <c r="L70" i="4"/>
  <c r="K69" i="6" s="1"/>
  <c r="P69" i="6" s="1"/>
  <c r="U69" i="6" s="1"/>
  <c r="Z69" i="6" s="1"/>
  <c r="AE69" i="6" s="1"/>
  <c r="L118" i="4"/>
  <c r="K117" i="6" s="1"/>
  <c r="P117" i="6" s="1"/>
  <c r="U117" i="6" s="1"/>
  <c r="Z117" i="6" s="1"/>
  <c r="AE117" i="6" s="1"/>
  <c r="L65" i="4"/>
  <c r="K64" i="6" s="1"/>
  <c r="P64" i="6" s="1"/>
  <c r="U64" i="6" s="1"/>
  <c r="Z64" i="6" s="1"/>
  <c r="AE64" i="6" s="1"/>
  <c r="L95" i="4"/>
  <c r="K94" i="6" s="1"/>
  <c r="P94" i="6" s="1"/>
  <c r="U94" i="6" s="1"/>
  <c r="Z94" i="6" s="1"/>
  <c r="AE94" i="6" s="1"/>
  <c r="L15" i="4"/>
  <c r="K14" i="6" s="1"/>
  <c r="P14" i="6" s="1"/>
  <c r="U14" i="6" s="1"/>
  <c r="Z14" i="6" s="1"/>
  <c r="AE14" i="6" s="1"/>
  <c r="L98" i="4"/>
  <c r="K97" i="6" s="1"/>
  <c r="P97" i="6" s="1"/>
  <c r="U97" i="6" s="1"/>
  <c r="Z97" i="6" s="1"/>
  <c r="AE97" i="6" s="1"/>
  <c r="L101" i="4"/>
  <c r="K100" i="6" s="1"/>
  <c r="P100" i="6" s="1"/>
  <c r="U100" i="6" s="1"/>
  <c r="Z100" i="6" s="1"/>
  <c r="AE100" i="6" s="1"/>
  <c r="L22" i="4"/>
  <c r="K21" i="6" s="1"/>
  <c r="P21" i="6" s="1"/>
  <c r="U21" i="6" s="1"/>
  <c r="Z21" i="6" s="1"/>
  <c r="AE21" i="6" s="1"/>
  <c r="L85" i="4"/>
  <c r="K84" i="6" s="1"/>
  <c r="P84" i="6" s="1"/>
  <c r="U84" i="6" s="1"/>
  <c r="Z84" i="6" s="1"/>
  <c r="AE84" i="6" s="1"/>
  <c r="L48" i="4"/>
  <c r="K47" i="6" s="1"/>
  <c r="P47" i="6" s="1"/>
  <c r="U47" i="6" s="1"/>
  <c r="Z47" i="6" s="1"/>
  <c r="AE47" i="6" s="1"/>
  <c r="L66" i="4"/>
  <c r="K65" i="6" s="1"/>
  <c r="P65" i="6" s="1"/>
  <c r="U65" i="6" s="1"/>
  <c r="Z65" i="6" s="1"/>
  <c r="AE65" i="6" s="1"/>
  <c r="L64" i="4"/>
  <c r="K63" i="6" s="1"/>
  <c r="P63" i="6" s="1"/>
  <c r="U63" i="6" s="1"/>
  <c r="Z63" i="6" s="1"/>
  <c r="AE63" i="6" s="1"/>
  <c r="L113" i="4"/>
  <c r="K112" i="6" s="1"/>
  <c r="P112" i="6" s="1"/>
  <c r="U112" i="6" s="1"/>
  <c r="Z112" i="6" s="1"/>
  <c r="AE112" i="6" s="1"/>
  <c r="L32" i="4"/>
  <c r="K31" i="6" s="1"/>
  <c r="P31" i="6" s="1"/>
  <c r="U31" i="6" s="1"/>
  <c r="Z31" i="6" s="1"/>
  <c r="AE31" i="6" s="1"/>
  <c r="L121" i="4"/>
  <c r="K120" i="6" s="1"/>
  <c r="P120" i="6" s="1"/>
  <c r="U120" i="6" s="1"/>
  <c r="Z120" i="6" s="1"/>
  <c r="AE120" i="6" s="1"/>
  <c r="L56" i="4"/>
  <c r="K55" i="6" s="1"/>
  <c r="P55" i="6" s="1"/>
  <c r="U55" i="6" s="1"/>
  <c r="Z55" i="6" s="1"/>
  <c r="AE55" i="6" s="1"/>
  <c r="L135" i="4"/>
  <c r="K134" i="6" s="1"/>
  <c r="P134" i="6" s="1"/>
  <c r="U134" i="6" s="1"/>
  <c r="Z134" i="6" s="1"/>
  <c r="AE134" i="6" s="1"/>
  <c r="L59" i="4"/>
  <c r="K58" i="6" s="1"/>
  <c r="P58" i="6" s="1"/>
  <c r="U58" i="6" s="1"/>
  <c r="Z58" i="6" s="1"/>
  <c r="AE58" i="6" s="1"/>
  <c r="L87" i="4"/>
  <c r="K86" i="6" s="1"/>
  <c r="P86" i="6" s="1"/>
  <c r="U86" i="6" s="1"/>
  <c r="Z86" i="6" s="1"/>
  <c r="AE86" i="6" s="1"/>
  <c r="L126" i="4"/>
  <c r="K125" i="6" s="1"/>
  <c r="P125" i="6" s="1"/>
  <c r="U125" i="6" s="1"/>
  <c r="Z125" i="6" s="1"/>
  <c r="AE125" i="6" s="1"/>
  <c r="L73" i="4"/>
  <c r="K72" i="6" s="1"/>
  <c r="P72" i="6" s="1"/>
  <c r="U72" i="6" s="1"/>
  <c r="Z72" i="6" s="1"/>
  <c r="AE72" i="6" s="1"/>
  <c r="L117" i="4"/>
  <c r="K116" i="6" s="1"/>
  <c r="P116" i="6" s="1"/>
  <c r="U116" i="6" s="1"/>
  <c r="Z116" i="6" s="1"/>
  <c r="AE116" i="6" s="1"/>
  <c r="L39" i="4"/>
  <c r="K38" i="6" s="1"/>
  <c r="P38" i="6" s="1"/>
  <c r="U38" i="6" s="1"/>
  <c r="Z38" i="6" s="1"/>
  <c r="AE38" i="6" s="1"/>
  <c r="L71" i="4"/>
  <c r="K70" i="6" s="1"/>
  <c r="P70" i="6" s="1"/>
  <c r="U70" i="6" s="1"/>
  <c r="Z70" i="6" s="1"/>
  <c r="AE70" i="6" s="1"/>
  <c r="L21" i="4"/>
  <c r="K20" i="6" s="1"/>
  <c r="P20" i="6" s="1"/>
  <c r="U20" i="6" s="1"/>
  <c r="Z20" i="6" s="1"/>
  <c r="AE20" i="6" s="1"/>
  <c r="L131" i="4"/>
  <c r="K130" i="6" s="1"/>
  <c r="P130" i="6" s="1"/>
  <c r="U130" i="6" s="1"/>
  <c r="Z130" i="6" s="1"/>
  <c r="AE130" i="6" s="1"/>
  <c r="L82" i="4"/>
  <c r="K81" i="6" s="1"/>
  <c r="P81" i="6" s="1"/>
  <c r="U81" i="6" s="1"/>
  <c r="Z81" i="6" s="1"/>
  <c r="AE81" i="6" s="1"/>
  <c r="L146" i="4"/>
  <c r="K145" i="6" s="1"/>
  <c r="P145" i="6" s="1"/>
  <c r="U145" i="6" s="1"/>
  <c r="Z145" i="6" s="1"/>
  <c r="AE145" i="6" s="1"/>
  <c r="L10" i="4"/>
  <c r="K9" i="6" s="1"/>
  <c r="P9" i="6" s="1"/>
  <c r="U9" i="6" s="1"/>
  <c r="Z9" i="6" s="1"/>
  <c r="AE9" i="6" s="1"/>
  <c r="L156" i="4"/>
  <c r="K155" i="6" s="1"/>
  <c r="P155" i="6" s="1"/>
  <c r="U155" i="6" s="1"/>
  <c r="Z155" i="6" s="1"/>
  <c r="AE155" i="6" s="1"/>
  <c r="L92" i="4"/>
  <c r="K91" i="6" s="1"/>
  <c r="P91" i="6" s="1"/>
  <c r="U91" i="6" s="1"/>
  <c r="Z91" i="6" s="1"/>
  <c r="AE91" i="6" s="1"/>
  <c r="L104" i="4"/>
  <c r="K103" i="6" s="1"/>
  <c r="P103" i="6" s="1"/>
  <c r="U103" i="6" s="1"/>
  <c r="Z103" i="6" s="1"/>
  <c r="AE103" i="6" s="1"/>
  <c r="L37" i="4"/>
  <c r="K36" i="6" s="1"/>
  <c r="P36" i="6" s="1"/>
  <c r="U36" i="6" s="1"/>
  <c r="Z36" i="6" s="1"/>
  <c r="AE36" i="6" s="1"/>
  <c r="L33" i="4"/>
  <c r="K32" i="6" s="1"/>
  <c r="P32" i="6" s="1"/>
  <c r="U32" i="6" s="1"/>
  <c r="Z32" i="6" s="1"/>
  <c r="AE32" i="6" s="1"/>
  <c r="L81" i="4"/>
  <c r="K80" i="6" s="1"/>
  <c r="P80" i="6" s="1"/>
  <c r="U80" i="6" s="1"/>
  <c r="Z80" i="6" s="1"/>
  <c r="AE80" i="6" s="1"/>
  <c r="L79" i="4"/>
  <c r="K78" i="6" s="1"/>
  <c r="P78" i="6" s="1"/>
  <c r="U78" i="6" s="1"/>
  <c r="Z78" i="6" s="1"/>
  <c r="AE78" i="6" s="1"/>
  <c r="L35" i="4"/>
  <c r="K34" i="6" s="1"/>
  <c r="P34" i="6" s="1"/>
  <c r="U34" i="6" s="1"/>
  <c r="Z34" i="6" s="1"/>
  <c r="AE34" i="6" s="1"/>
  <c r="L34" i="4"/>
  <c r="K33" i="6" s="1"/>
  <c r="P33" i="6" s="1"/>
  <c r="U33" i="6" s="1"/>
  <c r="Z33" i="6" s="1"/>
  <c r="AE33" i="6" s="1"/>
  <c r="L31" i="4"/>
  <c r="K30" i="6" s="1"/>
  <c r="P30" i="6" s="1"/>
  <c r="U30" i="6" s="1"/>
  <c r="Z30" i="6" s="1"/>
  <c r="AE30" i="6" s="1"/>
  <c r="L112" i="4"/>
  <c r="K111" i="6" s="1"/>
  <c r="P111" i="6" s="1"/>
  <c r="U111" i="6" s="1"/>
  <c r="Z111" i="6" s="1"/>
  <c r="AE111" i="6" s="1"/>
  <c r="L13" i="4"/>
  <c r="K12" i="6" s="1"/>
  <c r="P12" i="6" s="1"/>
  <c r="U12" i="6" s="1"/>
  <c r="Z12" i="6" s="1"/>
  <c r="AE12" i="6" s="1"/>
  <c r="L120" i="4"/>
  <c r="K119" i="6" s="1"/>
  <c r="P119" i="6" s="1"/>
  <c r="U119" i="6" s="1"/>
  <c r="Z119" i="6" s="1"/>
  <c r="AE119" i="6" s="1"/>
  <c r="L114" i="4"/>
  <c r="K113" i="6" s="1"/>
  <c r="P113" i="6" s="1"/>
  <c r="U113" i="6" s="1"/>
  <c r="Z113" i="6" s="1"/>
  <c r="AE113" i="6" s="1"/>
  <c r="L75" i="4"/>
  <c r="K74" i="6" s="1"/>
  <c r="P74" i="6" s="1"/>
  <c r="U74" i="6" s="1"/>
  <c r="Z74" i="6" s="1"/>
  <c r="AE74" i="6" s="1"/>
  <c r="L151" i="4"/>
  <c r="K150" i="6" s="1"/>
  <c r="P150" i="6" s="1"/>
  <c r="U150" i="6" s="1"/>
  <c r="Z150" i="6" s="1"/>
  <c r="AE150" i="6" s="1"/>
  <c r="L142" i="4"/>
  <c r="K141" i="6" s="1"/>
  <c r="P141" i="6" s="1"/>
  <c r="U141" i="6" s="1"/>
  <c r="Z141" i="6" s="1"/>
  <c r="AE141" i="6" s="1"/>
  <c r="L26" i="4"/>
  <c r="K25" i="6" s="1"/>
  <c r="P25" i="6" s="1"/>
  <c r="U25" i="6" s="1"/>
  <c r="Z25" i="6" s="1"/>
  <c r="AE25" i="6" s="1"/>
  <c r="L6" i="4"/>
  <c r="K5" i="6" s="1"/>
  <c r="P5" i="6" s="1"/>
  <c r="U5" i="6" s="1"/>
  <c r="Z5" i="6" s="1"/>
  <c r="AE5" i="6" s="1"/>
  <c r="L116" i="4"/>
  <c r="K115" i="6" s="1"/>
  <c r="P115" i="6" s="1"/>
  <c r="U115" i="6" s="1"/>
  <c r="Z115" i="6" s="1"/>
  <c r="AE115" i="6" s="1"/>
  <c r="L72" i="4"/>
  <c r="K71" i="6" s="1"/>
  <c r="P71" i="6" s="1"/>
  <c r="U71" i="6" s="1"/>
  <c r="Z71" i="6" s="1"/>
  <c r="AE71" i="6" s="1"/>
  <c r="L45" i="4"/>
  <c r="L16" i="4"/>
  <c r="K15" i="6" s="1"/>
  <c r="P15" i="6" s="1"/>
  <c r="U15" i="6" s="1"/>
  <c r="Z15" i="6" s="1"/>
  <c r="AE15" i="6" s="1"/>
  <c r="L44" i="4"/>
  <c r="K43" i="6" s="1"/>
  <c r="P43" i="6" s="1"/>
  <c r="U43" i="6" s="1"/>
  <c r="Z43" i="6" s="1"/>
  <c r="AE43" i="6" s="1"/>
  <c r="L58" i="4"/>
  <c r="K57" i="6" s="1"/>
  <c r="P57" i="6" s="1"/>
  <c r="U57" i="6" s="1"/>
  <c r="Z57" i="6" s="1"/>
  <c r="AE57" i="6" s="1"/>
  <c r="L86" i="4"/>
  <c r="K85" i="6" s="1"/>
  <c r="P85" i="6" s="1"/>
  <c r="U85" i="6" s="1"/>
  <c r="Z85" i="6" s="1"/>
  <c r="AE85" i="6" s="1"/>
  <c r="L125" i="4"/>
  <c r="K124" i="6" s="1"/>
  <c r="P124" i="6" s="1"/>
  <c r="U124" i="6" s="1"/>
  <c r="Z124" i="6" s="1"/>
  <c r="AE124" i="6" s="1"/>
  <c r="L152" i="4"/>
  <c r="K151" i="6" s="1"/>
  <c r="P151" i="6" s="1"/>
  <c r="U151" i="6" s="1"/>
  <c r="Z151" i="6" s="1"/>
  <c r="AE151" i="6" s="1"/>
  <c r="L158" i="4"/>
  <c r="K157" i="6" s="1"/>
  <c r="K165" i="6" s="1"/>
  <c r="L24" i="4"/>
  <c r="K23" i="6" s="1"/>
  <c r="P23" i="6" s="1"/>
  <c r="U23" i="6" s="1"/>
  <c r="Z23" i="6" s="1"/>
  <c r="AE23" i="6" s="1"/>
  <c r="L132" i="4"/>
  <c r="K131" i="6" s="1"/>
  <c r="P131" i="6" s="1"/>
  <c r="U131" i="6" s="1"/>
  <c r="Z131" i="6" s="1"/>
  <c r="AE131" i="6" s="1"/>
  <c r="L67" i="4"/>
  <c r="K66" i="6" s="1"/>
  <c r="P66" i="6" s="1"/>
  <c r="U66" i="6" s="1"/>
  <c r="Z66" i="6" s="1"/>
  <c r="AE66" i="6" s="1"/>
  <c r="L138" i="4"/>
  <c r="K137" i="6" s="1"/>
  <c r="P137" i="6" s="1"/>
  <c r="U137" i="6" s="1"/>
  <c r="Z137" i="6" s="1"/>
  <c r="AE137" i="6" s="1"/>
  <c r="L100" i="4"/>
  <c r="K99" i="6" s="1"/>
  <c r="P99" i="6" s="1"/>
  <c r="U99" i="6" s="1"/>
  <c r="Z99" i="6" s="1"/>
  <c r="AE99" i="6" s="1"/>
  <c r="L140" i="4"/>
  <c r="K139" i="6" s="1"/>
  <c r="P139" i="6" s="1"/>
  <c r="U139" i="6" s="1"/>
  <c r="Z139" i="6" s="1"/>
  <c r="AE139" i="6" s="1"/>
  <c r="L60" i="4"/>
  <c r="K59" i="6" s="1"/>
  <c r="P59" i="6" s="1"/>
  <c r="U59" i="6" s="1"/>
  <c r="Z59" i="6" s="1"/>
  <c r="AE59" i="6" s="1"/>
  <c r="L99" i="4"/>
  <c r="K98" i="6" s="1"/>
  <c r="P98" i="6" s="1"/>
  <c r="U98" i="6" s="1"/>
  <c r="Z98" i="6" s="1"/>
  <c r="AE98" i="6" s="1"/>
  <c r="L84" i="4"/>
  <c r="K83" i="6" s="1"/>
  <c r="P83" i="6" s="1"/>
  <c r="U83" i="6" s="1"/>
  <c r="Z83" i="6" s="1"/>
  <c r="AE83" i="6" s="1"/>
  <c r="L141" i="4"/>
  <c r="K140" i="6" s="1"/>
  <c r="P140" i="6" s="1"/>
  <c r="U140" i="6" s="1"/>
  <c r="Z140" i="6" s="1"/>
  <c r="AE140" i="6" s="1"/>
  <c r="L90" i="4"/>
  <c r="K89" i="6" s="1"/>
  <c r="P89" i="6" s="1"/>
  <c r="U89" i="6" s="1"/>
  <c r="Z89" i="6" s="1"/>
  <c r="AE89" i="6" s="1"/>
  <c r="L49" i="4"/>
  <c r="K48" i="6" s="1"/>
  <c r="P48" i="6" s="1"/>
  <c r="U48" i="6" s="1"/>
  <c r="Z48" i="6" s="1"/>
  <c r="AE48" i="6" s="1"/>
  <c r="L157" i="4"/>
  <c r="K156" i="6" s="1"/>
  <c r="P156" i="6" s="1"/>
  <c r="U156" i="6" s="1"/>
  <c r="Z156" i="6" s="1"/>
  <c r="AE156" i="6" s="1"/>
  <c r="L122" i="4"/>
  <c r="K121" i="6" s="1"/>
  <c r="P121" i="6" s="1"/>
  <c r="U121" i="6" s="1"/>
  <c r="Z121" i="6" s="1"/>
  <c r="AE121" i="6" s="1"/>
  <c r="L5" i="4"/>
  <c r="K4" i="6" s="1"/>
  <c r="P4" i="6" s="1"/>
  <c r="U4" i="6" s="1"/>
  <c r="Z4" i="6" s="1"/>
  <c r="AE4" i="6" s="1"/>
  <c r="L155" i="4"/>
  <c r="K154" i="6" s="1"/>
  <c r="P154" i="6" s="1"/>
  <c r="U154" i="6" s="1"/>
  <c r="Z154" i="6" s="1"/>
  <c r="AE154" i="6" s="1"/>
  <c r="L4" i="4"/>
  <c r="L134" i="4"/>
  <c r="K133" i="6" s="1"/>
  <c r="P133" i="6" s="1"/>
  <c r="U133" i="6" s="1"/>
  <c r="Z133" i="6" s="1"/>
  <c r="AE133" i="6" s="1"/>
  <c r="L18" i="4"/>
  <c r="K17" i="6" s="1"/>
  <c r="P17" i="6" s="1"/>
  <c r="U17" i="6" s="1"/>
  <c r="Z17" i="6" s="1"/>
  <c r="AE17" i="6" s="1"/>
  <c r="L123" i="4"/>
  <c r="K122" i="6" s="1"/>
  <c r="P122" i="6" s="1"/>
  <c r="U122" i="6" s="1"/>
  <c r="Z122" i="6" s="1"/>
  <c r="AE122" i="6" s="1"/>
  <c r="L102" i="4"/>
  <c r="K101" i="6" s="1"/>
  <c r="P101" i="6" s="1"/>
  <c r="U101" i="6" s="1"/>
  <c r="Z101" i="6" s="1"/>
  <c r="AE101" i="6" s="1"/>
  <c r="L145" i="4"/>
  <c r="K144" i="6" s="1"/>
  <c r="P144" i="6" s="1"/>
  <c r="U144" i="6" s="1"/>
  <c r="Z144" i="6" s="1"/>
  <c r="AE144" i="6" s="1"/>
  <c r="L20" i="4"/>
  <c r="K19" i="6" s="1"/>
  <c r="P19" i="6" s="1"/>
  <c r="U19" i="6" s="1"/>
  <c r="Z19" i="6" s="1"/>
  <c r="AE19" i="6" s="1"/>
  <c r="L147" i="4"/>
  <c r="K146" i="6" s="1"/>
  <c r="P146" i="6" s="1"/>
  <c r="U146" i="6" s="1"/>
  <c r="Z146" i="6" s="1"/>
  <c r="AE146" i="6" s="1"/>
  <c r="L148" i="4"/>
  <c r="K147" i="6" s="1"/>
  <c r="P147" i="6" s="1"/>
  <c r="U147" i="6" s="1"/>
  <c r="Z147" i="6" s="1"/>
  <c r="AE147" i="6" s="1"/>
  <c r="L128" i="4"/>
  <c r="K127" i="6" s="1"/>
  <c r="P127" i="6" s="1"/>
  <c r="U127" i="6" s="1"/>
  <c r="Z127" i="6" s="1"/>
  <c r="AE127" i="6" s="1"/>
  <c r="L97" i="4"/>
  <c r="K96" i="6" s="1"/>
  <c r="P96" i="6" s="1"/>
  <c r="U96" i="6" s="1"/>
  <c r="Z96" i="6" s="1"/>
  <c r="AE96" i="6" s="1"/>
  <c r="L144" i="4"/>
  <c r="K143" i="6" s="1"/>
  <c r="P143" i="6" s="1"/>
  <c r="U143" i="6" s="1"/>
  <c r="Z143" i="6" s="1"/>
  <c r="AE143" i="6" s="1"/>
  <c r="L133" i="4"/>
  <c r="K132" i="6" s="1"/>
  <c r="P132" i="6" s="1"/>
  <c r="U132" i="6" s="1"/>
  <c r="Z132" i="6" s="1"/>
  <c r="AE132" i="6" s="1"/>
  <c r="L119" i="4"/>
  <c r="K118" i="6" s="1"/>
  <c r="P118" i="6" s="1"/>
  <c r="U118" i="6" s="1"/>
  <c r="Z118" i="6" s="1"/>
  <c r="AE118" i="6" s="1"/>
  <c r="L30" i="4"/>
  <c r="K29" i="6" s="1"/>
  <c r="P29" i="6" s="1"/>
  <c r="U29" i="6" s="1"/>
  <c r="Z29" i="6" s="1"/>
  <c r="AE29" i="6" s="1"/>
  <c r="L143" i="4"/>
  <c r="K142" i="6" s="1"/>
  <c r="P142" i="6" s="1"/>
  <c r="U142" i="6" s="1"/>
  <c r="Z142" i="6" s="1"/>
  <c r="AE142" i="6" s="1"/>
  <c r="L42" i="4"/>
  <c r="K41" i="6" s="1"/>
  <c r="P41" i="6" s="1"/>
  <c r="U41" i="6" s="1"/>
  <c r="Z41" i="6" s="1"/>
  <c r="AE41" i="6" s="1"/>
  <c r="L88" i="4"/>
  <c r="K87" i="6" s="1"/>
  <c r="P87" i="6" s="1"/>
  <c r="U87" i="6" s="1"/>
  <c r="Z87" i="6" s="1"/>
  <c r="AE87" i="6" s="1"/>
  <c r="L150" i="4"/>
  <c r="K149" i="6" s="1"/>
  <c r="P149" i="6" s="1"/>
  <c r="U149" i="6" s="1"/>
  <c r="Z149" i="6" s="1"/>
  <c r="AE149" i="6" s="1"/>
  <c r="L38" i="4"/>
  <c r="K37" i="6" s="1"/>
  <c r="P37" i="6" s="1"/>
  <c r="U37" i="6" s="1"/>
  <c r="Z37" i="6" s="1"/>
  <c r="AE37" i="6" s="1"/>
  <c r="L25" i="4"/>
  <c r="K24" i="6" s="1"/>
  <c r="P24" i="6" s="1"/>
  <c r="U24" i="6" s="1"/>
  <c r="Z24" i="6" s="1"/>
  <c r="AE24" i="6" s="1"/>
  <c r="L77" i="4"/>
  <c r="K76" i="6" s="1"/>
  <c r="P76" i="6" s="1"/>
  <c r="U76" i="6" s="1"/>
  <c r="Z76" i="6" s="1"/>
  <c r="AE76" i="6" s="1"/>
  <c r="L106" i="4"/>
  <c r="K105" i="6" s="1"/>
  <c r="P105" i="6" s="1"/>
  <c r="U105" i="6" s="1"/>
  <c r="Z105" i="6" s="1"/>
  <c r="AE105" i="6" s="1"/>
  <c r="L51" i="4"/>
  <c r="K50" i="6" s="1"/>
  <c r="P50" i="6" s="1"/>
  <c r="U50" i="6" s="1"/>
  <c r="Z50" i="6" s="1"/>
  <c r="AE50" i="6" s="1"/>
  <c r="L139" i="4"/>
  <c r="K138" i="6" s="1"/>
  <c r="P138" i="6" s="1"/>
  <c r="U138" i="6" s="1"/>
  <c r="Z138" i="6" s="1"/>
  <c r="AE138" i="6" s="1"/>
  <c r="L12" i="4"/>
  <c r="K11" i="6" s="1"/>
  <c r="P11" i="6" s="1"/>
  <c r="U11" i="6" s="1"/>
  <c r="Z11" i="6" s="1"/>
  <c r="AE11" i="6" s="1"/>
  <c r="L53" i="4"/>
  <c r="K52" i="6" s="1"/>
  <c r="P52" i="6" s="1"/>
  <c r="U52" i="6" s="1"/>
  <c r="Z52" i="6" s="1"/>
  <c r="AE52" i="6" s="1"/>
  <c r="L41" i="4"/>
  <c r="K40" i="6" s="1"/>
  <c r="P40" i="6" s="1"/>
  <c r="U40" i="6" s="1"/>
  <c r="Z40" i="6" s="1"/>
  <c r="AE40" i="6" s="1"/>
  <c r="L57" i="4"/>
  <c r="K56" i="6" s="1"/>
  <c r="P56" i="6" s="1"/>
  <c r="U56" i="6" s="1"/>
  <c r="Z56" i="6" s="1"/>
  <c r="AE56" i="6" s="1"/>
  <c r="L62" i="4"/>
  <c r="K61" i="6" s="1"/>
  <c r="P61" i="6" s="1"/>
  <c r="U61" i="6" s="1"/>
  <c r="Z61" i="6" s="1"/>
  <c r="AE61" i="6" s="1"/>
  <c r="L61" i="4"/>
  <c r="K60" i="6" s="1"/>
  <c r="P60" i="6" s="1"/>
  <c r="U60" i="6" s="1"/>
  <c r="Z60" i="6" s="1"/>
  <c r="AE60" i="6" s="1"/>
  <c r="L115" i="4"/>
  <c r="K114" i="6" s="1"/>
  <c r="P114" i="6" s="1"/>
  <c r="U114" i="6" s="1"/>
  <c r="Z114" i="6" s="1"/>
  <c r="AE114" i="6" s="1"/>
  <c r="L69" i="4"/>
  <c r="K68" i="6" s="1"/>
  <c r="P68" i="6" s="1"/>
  <c r="U68" i="6" s="1"/>
  <c r="Z68" i="6" s="1"/>
  <c r="AE68" i="6" s="1"/>
  <c r="L137" i="4"/>
  <c r="K136" i="6" s="1"/>
  <c r="P136" i="6" s="1"/>
  <c r="U136" i="6" s="1"/>
  <c r="Z136" i="6" s="1"/>
  <c r="AE136" i="6" s="1"/>
  <c r="L23" i="4"/>
  <c r="K22" i="6" s="1"/>
  <c r="P22" i="6" s="1"/>
  <c r="U22" i="6" s="1"/>
  <c r="Z22" i="6" s="1"/>
  <c r="AE22" i="6" s="1"/>
  <c r="L159" i="4"/>
  <c r="C170" i="1" l="1"/>
  <c r="T157" i="6"/>
  <c r="O165" i="6"/>
  <c r="U3" i="6"/>
  <c r="P163" i="6"/>
  <c r="G3" i="1"/>
  <c r="K44" i="6"/>
  <c r="P44" i="6" s="1"/>
  <c r="U44" i="6" s="1"/>
  <c r="Z44" i="6" s="1"/>
  <c r="AE44" i="6" s="1"/>
  <c r="P157" i="6"/>
  <c r="D160"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K160" i="6" l="1"/>
  <c r="K161" i="6" s="1"/>
  <c r="Y157" i="6"/>
  <c r="T165" i="6"/>
  <c r="Z3" i="6"/>
  <c r="U163" i="6"/>
  <c r="T3" i="6"/>
  <c r="O163" i="6"/>
  <c r="U157" i="6"/>
  <c r="P165" i="6"/>
  <c r="P160" i="6"/>
  <c r="P161" i="6" s="1"/>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AE3" i="6"/>
  <c r="AE163" i="6" s="1"/>
  <c r="Z163" i="6"/>
  <c r="Y3" i="6"/>
  <c r="T163" i="6"/>
  <c r="O163" i="1"/>
  <c r="O160" i="1"/>
  <c r="O161" i="1" s="1"/>
  <c r="Z157" i="6"/>
  <c r="U165" i="6"/>
  <c r="T160" i="6"/>
  <c r="T161" i="6" s="1"/>
  <c r="U160" i="6"/>
  <c r="U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G35" i="3"/>
  <c r="J35" i="3" s="1"/>
  <c r="M35" i="3" s="1"/>
  <c r="P35" i="3" s="1"/>
  <c r="S35" i="3" s="1"/>
  <c r="G34" i="3"/>
  <c r="J34" i="3" s="1"/>
  <c r="M34" i="3" s="1"/>
  <c r="P34" i="3" s="1"/>
  <c r="S34" i="3" s="1"/>
  <c r="F34" i="3"/>
  <c r="I34" i="3" s="1"/>
  <c r="L34" i="3" s="1"/>
  <c r="O34" i="3" s="1"/>
  <c r="R34" i="3" s="1"/>
  <c r="C36" i="3"/>
  <c r="F36" i="3" s="1"/>
  <c r="I36" i="3" s="1"/>
  <c r="L36" i="3" s="1"/>
  <c r="O36" i="3" s="1"/>
  <c r="R36" i="3" s="1"/>
  <c r="C35" i="3"/>
  <c r="AD3" i="6" l="1"/>
  <c r="AD163" i="6" s="1"/>
  <c r="Y163" i="6"/>
  <c r="T163" i="1"/>
  <c r="T160" i="1"/>
  <c r="T161" i="1" s="1"/>
  <c r="AE157" i="6"/>
  <c r="AE165" i="6" s="1"/>
  <c r="Z165" i="6"/>
  <c r="F17" i="6"/>
  <c r="F5" i="6"/>
  <c r="F72"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Z160" i="6"/>
  <c r="Z161"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I8" i="3"/>
  <c r="K160" i="1"/>
  <c r="K161" i="1" s="1"/>
  <c r="F79" i="1"/>
  <c r="H79" i="1" s="1"/>
  <c r="F74" i="1"/>
  <c r="C11" i="3"/>
  <c r="F34" i="1"/>
  <c r="H34" i="1" s="1"/>
  <c r="F75" i="1"/>
  <c r="H75"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63" i="1" s="1"/>
  <c r="P10" i="1"/>
  <c r="P26" i="1"/>
  <c r="P24" i="1"/>
  <c r="P23" i="1"/>
  <c r="P22" i="1"/>
  <c r="P18" i="1"/>
  <c r="P15" i="1"/>
  <c r="J8" i="3"/>
  <c r="G10" i="3"/>
  <c r="G9" i="3"/>
  <c r="F9" i="3"/>
  <c r="I9" i="3" s="1"/>
  <c r="G36" i="3"/>
  <c r="P5" i="1"/>
  <c r="F143" i="1"/>
  <c r="H143" i="1" s="1"/>
  <c r="F7" i="1" l="1"/>
  <c r="I7" i="1" s="1"/>
  <c r="F54" i="1"/>
  <c r="H54" i="1" s="1"/>
  <c r="F83" i="6"/>
  <c r="F75" i="6"/>
  <c r="F65" i="6"/>
  <c r="I65" i="6" s="1"/>
  <c r="F67" i="6"/>
  <c r="H67" i="6" s="1"/>
  <c r="F84" i="6"/>
  <c r="I84" i="6" s="1"/>
  <c r="F38" i="1"/>
  <c r="H38" i="1" s="1"/>
  <c r="F78" i="1"/>
  <c r="I78" i="1" s="1"/>
  <c r="F13" i="1"/>
  <c r="I13" i="1" s="1"/>
  <c r="F24" i="1"/>
  <c r="I24" i="1" s="1"/>
  <c r="F29" i="1"/>
  <c r="F64" i="1"/>
  <c r="I64" i="1" s="1"/>
  <c r="F4" i="1"/>
  <c r="I4" i="1" s="1"/>
  <c r="F74" i="6"/>
  <c r="I74" i="6" s="1"/>
  <c r="F28" i="6"/>
  <c r="I28" i="6" s="1"/>
  <c r="F63" i="6"/>
  <c r="F14" i="6"/>
  <c r="F21" i="6"/>
  <c r="I21" i="6" s="1"/>
  <c r="F50" i="6"/>
  <c r="H50" i="6" s="1"/>
  <c r="F45" i="6"/>
  <c r="I45" i="6" s="1"/>
  <c r="F30" i="6"/>
  <c r="I30" i="6" s="1"/>
  <c r="F51" i="6"/>
  <c r="H51" i="6" s="1"/>
  <c r="F23" i="6"/>
  <c r="I23" i="6" s="1"/>
  <c r="F73" i="6"/>
  <c r="F87" i="1"/>
  <c r="H87" i="1" s="1"/>
  <c r="F39" i="6"/>
  <c r="F35" i="6"/>
  <c r="F22" i="1"/>
  <c r="H22" i="1" s="1"/>
  <c r="F52" i="1"/>
  <c r="I52" i="1" s="1"/>
  <c r="F67" i="1"/>
  <c r="H67" i="1" s="1"/>
  <c r="F41" i="1"/>
  <c r="I41" i="1" s="1"/>
  <c r="F39" i="1"/>
  <c r="H39" i="1" s="1"/>
  <c r="F62" i="1"/>
  <c r="I62" i="1" s="1"/>
  <c r="F20" i="6"/>
  <c r="H20" i="6" s="1"/>
  <c r="F76" i="6"/>
  <c r="I76" i="6" s="1"/>
  <c r="F70" i="6"/>
  <c r="I70" i="6" s="1"/>
  <c r="F85" i="6"/>
  <c r="H85" i="6" s="1"/>
  <c r="F25" i="6"/>
  <c r="I25" i="6" s="1"/>
  <c r="F29" i="6"/>
  <c r="H29" i="6" s="1"/>
  <c r="F68" i="6"/>
  <c r="F42" i="6"/>
  <c r="I42" i="6" s="1"/>
  <c r="F44" i="6"/>
  <c r="F10" i="6"/>
  <c r="I10" i="6" s="1"/>
  <c r="F14" i="1"/>
  <c r="I14" i="1" s="1"/>
  <c r="F23" i="1"/>
  <c r="I23" i="1" s="1"/>
  <c r="F47" i="1"/>
  <c r="H47" i="1" s="1"/>
  <c r="F79" i="6"/>
  <c r="H79" i="6" s="1"/>
  <c r="F41" i="6"/>
  <c r="F71" i="6"/>
  <c r="H71" i="6" s="1"/>
  <c r="F40" i="6"/>
  <c r="H40" i="6" s="1"/>
  <c r="F10" i="1"/>
  <c r="H10" i="1" s="1"/>
  <c r="F17" i="1"/>
  <c r="I17" i="1" s="1"/>
  <c r="F58" i="1"/>
  <c r="H58" i="1" s="1"/>
  <c r="F82" i="1"/>
  <c r="I82" i="1" s="1"/>
  <c r="F32" i="1"/>
  <c r="H32" i="1" s="1"/>
  <c r="F43" i="1"/>
  <c r="I43" i="1" s="1"/>
  <c r="F9" i="6"/>
  <c r="H9" i="6" s="1"/>
  <c r="F18" i="6"/>
  <c r="H18" i="6" s="1"/>
  <c r="F38" i="6"/>
  <c r="I38" i="6" s="1"/>
  <c r="F12" i="6"/>
  <c r="H12" i="6" s="1"/>
  <c r="F22" i="6"/>
  <c r="H22" i="6" s="1"/>
  <c r="F46" i="6"/>
  <c r="I46" i="6" s="1"/>
  <c r="F15" i="6"/>
  <c r="I15" i="6" s="1"/>
  <c r="F49" i="6"/>
  <c r="F24" i="6"/>
  <c r="I24" i="6" s="1"/>
  <c r="F3" i="6"/>
  <c r="I3" i="6" s="1"/>
  <c r="F70" i="1"/>
  <c r="H70" i="1" s="1"/>
  <c r="F56" i="1"/>
  <c r="F37" i="1"/>
  <c r="H37" i="1" s="1"/>
  <c r="F26" i="6"/>
  <c r="F82" i="6"/>
  <c r="H82" i="6" s="1"/>
  <c r="F16" i="6"/>
  <c r="F40" i="1"/>
  <c r="I40" i="1" s="1"/>
  <c r="F15" i="1"/>
  <c r="F48" i="1"/>
  <c r="F53" i="1"/>
  <c r="I53" i="1" s="1"/>
  <c r="F66" i="1"/>
  <c r="H66" i="1" s="1"/>
  <c r="F68" i="1"/>
  <c r="H68" i="1" s="1"/>
  <c r="F6" i="1"/>
  <c r="H6" i="1" s="1"/>
  <c r="F6" i="6"/>
  <c r="F62" i="6"/>
  <c r="H62" i="6" s="1"/>
  <c r="F55" i="6"/>
  <c r="I55" i="6" s="1"/>
  <c r="F69" i="6"/>
  <c r="I69" i="6" s="1"/>
  <c r="F81" i="6"/>
  <c r="H81" i="6" s="1"/>
  <c r="F64" i="6"/>
  <c r="H64" i="6" s="1"/>
  <c r="F54" i="6"/>
  <c r="H54" i="6" s="1"/>
  <c r="F11" i="6"/>
  <c r="I11" i="6" s="1"/>
  <c r="F78" i="6"/>
  <c r="F48" i="6"/>
  <c r="H48" i="6" s="1"/>
  <c r="F80" i="6"/>
  <c r="H80" i="6" s="1"/>
  <c r="F65" i="1"/>
  <c r="F85" i="1"/>
  <c r="I85" i="1" s="1"/>
  <c r="F81" i="1"/>
  <c r="H81" i="1" s="1"/>
  <c r="F86" i="1"/>
  <c r="H86" i="1" s="1"/>
  <c r="F12" i="1"/>
  <c r="H12" i="1" s="1"/>
  <c r="F5" i="1"/>
  <c r="I5" i="1" s="1"/>
  <c r="F73" i="1"/>
  <c r="F43" i="6"/>
  <c r="I43" i="6" s="1"/>
  <c r="F57" i="6"/>
  <c r="H57" i="6" s="1"/>
  <c r="F13" i="6"/>
  <c r="I13" i="6" s="1"/>
  <c r="F77" i="6"/>
  <c r="I77" i="6" s="1"/>
  <c r="F34" i="6"/>
  <c r="H34" i="6" s="1"/>
  <c r="F4" i="6"/>
  <c r="H4" i="6" s="1"/>
  <c r="F60" i="6"/>
  <c r="I60" i="6" s="1"/>
  <c r="F27" i="6"/>
  <c r="I27" i="6" s="1"/>
  <c r="F31" i="6"/>
  <c r="I31" i="6" s="1"/>
  <c r="F19" i="6"/>
  <c r="I19" i="6" s="1"/>
  <c r="F86" i="6"/>
  <c r="I86" i="6" s="1"/>
  <c r="F20" i="1"/>
  <c r="H20" i="1" s="1"/>
  <c r="F53" i="6"/>
  <c r="H53" i="6" s="1"/>
  <c r="F52" i="6"/>
  <c r="H52" i="6" s="1"/>
  <c r="F47" i="6"/>
  <c r="F33" i="6"/>
  <c r="H33" i="6" s="1"/>
  <c r="F8" i="6"/>
  <c r="I8" i="6" s="1"/>
  <c r="F30" i="1"/>
  <c r="H30" i="1" s="1"/>
  <c r="F45" i="1"/>
  <c r="H45" i="1" s="1"/>
  <c r="F63" i="1"/>
  <c r="H63" i="1" s="1"/>
  <c r="F50" i="1"/>
  <c r="I50" i="1" s="1"/>
  <c r="F84" i="1"/>
  <c r="H84" i="1" s="1"/>
  <c r="F3" i="1"/>
  <c r="I3" i="1" s="1"/>
  <c r="F72" i="1"/>
  <c r="H72" i="1" s="1"/>
  <c r="F36" i="1"/>
  <c r="F7" i="6"/>
  <c r="H7" i="6" s="1"/>
  <c r="F88" i="6"/>
  <c r="I88" i="6" s="1"/>
  <c r="F66" i="6"/>
  <c r="I66" i="6" s="1"/>
  <c r="F37" i="6"/>
  <c r="I37" i="6" s="1"/>
  <c r="F59" i="6"/>
  <c r="H59" i="6" s="1"/>
  <c r="F61" i="6"/>
  <c r="H61" i="6" s="1"/>
  <c r="F87" i="6"/>
  <c r="H87" i="6" s="1"/>
  <c r="F36" i="6"/>
  <c r="I36" i="6" s="1"/>
  <c r="F58" i="6"/>
  <c r="I58" i="6" s="1"/>
  <c r="F32" i="6"/>
  <c r="I32" i="6" s="1"/>
  <c r="F56" i="6"/>
  <c r="H56" i="6" s="1"/>
  <c r="I67" i="1"/>
  <c r="G53" i="1"/>
  <c r="E169" i="1"/>
  <c r="Y160" i="1"/>
  <c r="Y161" i="1" s="1"/>
  <c r="Y163" i="1"/>
  <c r="P160" i="1"/>
  <c r="P161" i="1" s="1"/>
  <c r="F96" i="6"/>
  <c r="F92" i="6"/>
  <c r="F142" i="6"/>
  <c r="H63" i="6"/>
  <c r="I63" i="6"/>
  <c r="F152" i="6"/>
  <c r="F136" i="6"/>
  <c r="I61" i="6"/>
  <c r="H60" i="6"/>
  <c r="F148" i="6"/>
  <c r="F127" i="6"/>
  <c r="F89" i="6"/>
  <c r="H78" i="6"/>
  <c r="I78" i="6"/>
  <c r="F124" i="6"/>
  <c r="F154" i="6"/>
  <c r="F137" i="6"/>
  <c r="H26" i="6"/>
  <c r="I26" i="6"/>
  <c r="F126" i="6"/>
  <c r="F150" i="6"/>
  <c r="F106" i="6"/>
  <c r="H25" i="6"/>
  <c r="F91" i="6"/>
  <c r="F121" i="6"/>
  <c r="I68" i="6"/>
  <c r="H68" i="6"/>
  <c r="F111" i="6"/>
  <c r="H35" i="6"/>
  <c r="I35" i="6"/>
  <c r="H6" i="6"/>
  <c r="I6" i="6"/>
  <c r="F112" i="6"/>
  <c r="F90" i="6"/>
  <c r="F93" i="6"/>
  <c r="H75" i="6"/>
  <c r="I75" i="6"/>
  <c r="F135" i="6"/>
  <c r="F104" i="6"/>
  <c r="F114" i="6"/>
  <c r="F156" i="6"/>
  <c r="F123" i="6"/>
  <c r="F134" i="6"/>
  <c r="F117" i="6"/>
  <c r="F141" i="6"/>
  <c r="F145" i="6"/>
  <c r="F132" i="6"/>
  <c r="I41" i="6"/>
  <c r="H41" i="6"/>
  <c r="H37" i="6"/>
  <c r="I47" i="6"/>
  <c r="H47" i="6"/>
  <c r="F144" i="6"/>
  <c r="F140" i="6"/>
  <c r="F151" i="6"/>
  <c r="H58" i="6"/>
  <c r="H73" i="6"/>
  <c r="I73" i="6"/>
  <c r="G53" i="6"/>
  <c r="E160" i="6"/>
  <c r="E161" i="6" s="1"/>
  <c r="I53" i="6"/>
  <c r="F147" i="6"/>
  <c r="F125" i="6"/>
  <c r="F115" i="6"/>
  <c r="F130" i="6"/>
  <c r="F149" i="6"/>
  <c r="F122" i="6"/>
  <c r="F95" i="6"/>
  <c r="F116" i="6"/>
  <c r="I72" i="6"/>
  <c r="H72" i="6"/>
  <c r="F119" i="6"/>
  <c r="F143" i="6"/>
  <c r="F120" i="6"/>
  <c r="I17" i="6"/>
  <c r="H17" i="6"/>
  <c r="F138" i="6"/>
  <c r="F131" i="6"/>
  <c r="F105" i="6"/>
  <c r="F94" i="6"/>
  <c r="F109" i="6"/>
  <c r="F99" i="6"/>
  <c r="F110" i="6"/>
  <c r="H42" i="6"/>
  <c r="H8" i="6"/>
  <c r="I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52" i="6"/>
  <c r="M47" i="6"/>
  <c r="M34" i="6"/>
  <c r="N34" i="6" s="1"/>
  <c r="M9" i="6"/>
  <c r="M23" i="6"/>
  <c r="M53" i="6"/>
  <c r="M26" i="6"/>
  <c r="M39" i="6"/>
  <c r="M83" i="6"/>
  <c r="M32" i="6"/>
  <c r="M44" i="6"/>
  <c r="F128" i="6"/>
  <c r="F103" i="6"/>
  <c r="H83" i="6"/>
  <c r="I83" i="6"/>
  <c r="F98" i="6"/>
  <c r="F118" i="6"/>
  <c r="F139" i="6"/>
  <c r="F155" i="6"/>
  <c r="F157" i="6"/>
  <c r="F129" i="6"/>
  <c r="F97" i="6"/>
  <c r="H49" i="6"/>
  <c r="I49" i="6"/>
  <c r="I40" i="6"/>
  <c r="F100" i="6"/>
  <c r="F133" i="6"/>
  <c r="F153" i="6"/>
  <c r="H14" i="6"/>
  <c r="I14" i="6"/>
  <c r="F101" i="6"/>
  <c r="H39" i="6"/>
  <c r="I39" i="6"/>
  <c r="F107" i="6"/>
  <c r="F113" i="6"/>
  <c r="I16" i="6"/>
  <c r="H16" i="6"/>
  <c r="F108" i="6"/>
  <c r="F146" i="6"/>
  <c r="F102" i="6"/>
  <c r="I44" i="6"/>
  <c r="H44" i="6"/>
  <c r="I5" i="6"/>
  <c r="H5" i="6"/>
  <c r="AD160" i="6"/>
  <c r="AD161" i="6" s="1"/>
  <c r="AE160" i="6"/>
  <c r="AE161" i="6" s="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F150" i="1"/>
  <c r="H150" i="1" s="1"/>
  <c r="F157" i="1"/>
  <c r="I157" i="1" s="1"/>
  <c r="F156" i="1"/>
  <c r="I156" i="1" s="1"/>
  <c r="F139" i="1"/>
  <c r="H139" i="1" s="1"/>
  <c r="F155" i="1"/>
  <c r="H155" i="1" s="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65" i="1"/>
  <c r="E160" i="1"/>
  <c r="I56" i="1"/>
  <c r="I87" i="1"/>
  <c r="F103" i="1"/>
  <c r="I103" i="1" s="1"/>
  <c r="F11" i="3"/>
  <c r="Z50" i="1"/>
  <c r="F153" i="1"/>
  <c r="I153" i="1" s="1"/>
  <c r="H48" i="1"/>
  <c r="I72" i="1"/>
  <c r="H43" i="1"/>
  <c r="H24" i="1"/>
  <c r="I34" i="1"/>
  <c r="L8" i="3"/>
  <c r="H56" i="1"/>
  <c r="H65" i="1"/>
  <c r="Z31" i="1"/>
  <c r="I39" i="1"/>
  <c r="H74" i="1"/>
  <c r="I143" i="1"/>
  <c r="H82" i="1"/>
  <c r="F114" i="1"/>
  <c r="H114" i="1" s="1"/>
  <c r="F33" i="1"/>
  <c r="F35" i="1"/>
  <c r="F100" i="1"/>
  <c r="F80" i="1"/>
  <c r="I75" i="1"/>
  <c r="F16" i="1"/>
  <c r="I16" i="1" s="1"/>
  <c r="F25" i="1"/>
  <c r="I25" i="1" s="1"/>
  <c r="F60" i="1"/>
  <c r="F145" i="1"/>
  <c r="F61" i="1"/>
  <c r="I61" i="1" s="1"/>
  <c r="F18" i="1"/>
  <c r="F121" i="1"/>
  <c r="I121" i="1" s="1"/>
  <c r="F96" i="1"/>
  <c r="H96" i="1" s="1"/>
  <c r="F129" i="1"/>
  <c r="I129" i="1" s="1"/>
  <c r="F141" i="1"/>
  <c r="I141" i="1" s="1"/>
  <c r="H15" i="1"/>
  <c r="H7" i="1"/>
  <c r="H40" i="1"/>
  <c r="I79" i="1"/>
  <c r="I10" i="1"/>
  <c r="I30" i="1"/>
  <c r="H78" i="1"/>
  <c r="F51" i="1"/>
  <c r="H85" i="1"/>
  <c r="I70" i="1"/>
  <c r="F137" i="1"/>
  <c r="F11" i="1"/>
  <c r="F28" i="1"/>
  <c r="H29" i="1"/>
  <c r="F151" i="1"/>
  <c r="F27" i="1"/>
  <c r="F42" i="1"/>
  <c r="F69" i="1"/>
  <c r="F136"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9" i="3"/>
  <c r="J36" i="3"/>
  <c r="M117" i="1"/>
  <c r="H5" i="1" l="1"/>
  <c r="H17" i="1"/>
  <c r="H64" i="1"/>
  <c r="I22" i="1"/>
  <c r="H55" i="6"/>
  <c r="I18" i="6"/>
  <c r="H76" i="6"/>
  <c r="H43" i="6"/>
  <c r="I20" i="6"/>
  <c r="H21" i="6"/>
  <c r="I57" i="6"/>
  <c r="H10" i="6"/>
  <c r="H69" i="6"/>
  <c r="H38" i="6"/>
  <c r="I7" i="6"/>
  <c r="I50" i="6"/>
  <c r="H31" i="6"/>
  <c r="H3" i="6"/>
  <c r="H62" i="1"/>
  <c r="H13" i="1"/>
  <c r="I54" i="1"/>
  <c r="I33" i="6"/>
  <c r="I87" i="6"/>
  <c r="I71" i="6"/>
  <c r="I9" i="6"/>
  <c r="H30" i="6"/>
  <c r="I34" i="6"/>
  <c r="H50" i="1"/>
  <c r="I20" i="1"/>
  <c r="I86" i="1"/>
  <c r="H74" i="6"/>
  <c r="I51" i="6"/>
  <c r="H84" i="6"/>
  <c r="I68" i="1"/>
  <c r="I54" i="6"/>
  <c r="H46" i="6"/>
  <c r="I22" i="6"/>
  <c r="H36" i="6"/>
  <c r="H27" i="6"/>
  <c r="I62" i="6"/>
  <c r="I48" i="6"/>
  <c r="H24" i="6"/>
  <c r="H32" i="6"/>
  <c r="H77" i="6"/>
  <c r="I59" i="6"/>
  <c r="H23" i="6"/>
  <c r="H23" i="1"/>
  <c r="H66" i="6"/>
  <c r="H86" i="6"/>
  <c r="I67" i="6"/>
  <c r="I12" i="6"/>
  <c r="I81" i="1"/>
  <c r="I56" i="6"/>
  <c r="H88" i="6"/>
  <c r="H52" i="1"/>
  <c r="H14" i="1"/>
  <c r="H53" i="1"/>
  <c r="I63" i="1"/>
  <c r="H4" i="1"/>
  <c r="I37" i="1"/>
  <c r="H65" i="6"/>
  <c r="H19" i="6"/>
  <c r="H13" i="6"/>
  <c r="I58" i="1"/>
  <c r="I45" i="1"/>
  <c r="I66" i="1"/>
  <c r="I64" i="6"/>
  <c r="I52" i="6"/>
  <c r="H45" i="6"/>
  <c r="H70" i="6"/>
  <c r="I85" i="6"/>
  <c r="H28" i="6"/>
  <c r="I81" i="6"/>
  <c r="H41" i="1"/>
  <c r="I32" i="1"/>
  <c r="M73" i="1"/>
  <c r="N73" i="1" s="1"/>
  <c r="AL73" i="1" s="1"/>
  <c r="M38" i="6"/>
  <c r="N38" i="6" s="1"/>
  <c r="M16" i="6"/>
  <c r="N16" i="6" s="1"/>
  <c r="M10" i="6"/>
  <c r="N10" i="6" s="1"/>
  <c r="M71" i="6"/>
  <c r="N71" i="6" s="1"/>
  <c r="M41" i="6"/>
  <c r="N41" i="6" s="1"/>
  <c r="M79" i="6"/>
  <c r="N79" i="6" s="1"/>
  <c r="M55" i="6"/>
  <c r="N55" i="6" s="1"/>
  <c r="M54" i="6"/>
  <c r="N54" i="6" s="1"/>
  <c r="M66" i="6"/>
  <c r="N66" i="6" s="1"/>
  <c r="M3" i="6"/>
  <c r="M163" i="6" s="1"/>
  <c r="M164" i="6" s="1"/>
  <c r="M86" i="6"/>
  <c r="N86" i="6" s="1"/>
  <c r="H11" i="6"/>
  <c r="I6" i="1"/>
  <c r="M54" i="1"/>
  <c r="N54" i="1" s="1"/>
  <c r="AL54" i="1" s="1"/>
  <c r="M25" i="6"/>
  <c r="N25" i="6" s="1"/>
  <c r="M28" i="6"/>
  <c r="N28" i="6" s="1"/>
  <c r="M82" i="6"/>
  <c r="N82" i="6" s="1"/>
  <c r="M60" i="6"/>
  <c r="N60" i="6" s="1"/>
  <c r="M37" i="6"/>
  <c r="N37" i="6" s="1"/>
  <c r="M57" i="6"/>
  <c r="N57" i="6" s="1"/>
  <c r="M15" i="6"/>
  <c r="N15" i="6" s="1"/>
  <c r="M81" i="6"/>
  <c r="N81" i="6" s="1"/>
  <c r="M51" i="6"/>
  <c r="N51" i="6" s="1"/>
  <c r="M43" i="6"/>
  <c r="N43" i="6" s="1"/>
  <c r="M84" i="6"/>
  <c r="N84" i="6" s="1"/>
  <c r="M36" i="1"/>
  <c r="N36" i="1" s="1"/>
  <c r="AL36" i="1" s="1"/>
  <c r="M6" i="6"/>
  <c r="N6" i="6" s="1"/>
  <c r="M4" i="6"/>
  <c r="N4" i="6" s="1"/>
  <c r="M40" i="6"/>
  <c r="N40" i="6" s="1"/>
  <c r="M65" i="6"/>
  <c r="N65" i="6" s="1"/>
  <c r="M72" i="6"/>
  <c r="N72" i="6" s="1"/>
  <c r="M70" i="6"/>
  <c r="N70" i="6" s="1"/>
  <c r="M69" i="6"/>
  <c r="N69" i="6" s="1"/>
  <c r="M63" i="6"/>
  <c r="N63" i="6" s="1"/>
  <c r="M45" i="6"/>
  <c r="N45" i="6" s="1"/>
  <c r="M31" i="6"/>
  <c r="N31" i="6" s="1"/>
  <c r="M68" i="6"/>
  <c r="N68" i="6" s="1"/>
  <c r="I79" i="6"/>
  <c r="H15" i="6"/>
  <c r="I4" i="6"/>
  <c r="I38" i="1"/>
  <c r="M22" i="6"/>
  <c r="N22" i="6" s="1"/>
  <c r="M8" i="6"/>
  <c r="N8" i="6" s="1"/>
  <c r="M62" i="6"/>
  <c r="N62" i="6" s="1"/>
  <c r="M7" i="6"/>
  <c r="N7" i="6" s="1"/>
  <c r="M67" i="6"/>
  <c r="N67" i="6" s="1"/>
  <c r="M5" i="6"/>
  <c r="N5" i="6" s="1"/>
  <c r="M21" i="6"/>
  <c r="N21" i="6" s="1"/>
  <c r="M77" i="6"/>
  <c r="N77" i="6" s="1"/>
  <c r="M73" i="6"/>
  <c r="N73" i="6" s="1"/>
  <c r="M24" i="6"/>
  <c r="N24" i="6" s="1"/>
  <c r="M35" i="6"/>
  <c r="N35" i="6" s="1"/>
  <c r="I82" i="6"/>
  <c r="M7" i="1"/>
  <c r="N7" i="1" s="1"/>
  <c r="AL7" i="1" s="1"/>
  <c r="M72" i="1"/>
  <c r="N72" i="1" s="1"/>
  <c r="AL72" i="1" s="1"/>
  <c r="I12" i="1"/>
  <c r="M12" i="6"/>
  <c r="N12" i="6" s="1"/>
  <c r="M14" i="6"/>
  <c r="N14" i="6" s="1"/>
  <c r="M61" i="6"/>
  <c r="N61" i="6" s="1"/>
  <c r="M17" i="6"/>
  <c r="N17" i="6" s="1"/>
  <c r="M42" i="6"/>
  <c r="N42" i="6" s="1"/>
  <c r="M11" i="6"/>
  <c r="N11" i="6" s="1"/>
  <c r="M64" i="6"/>
  <c r="N64" i="6" s="1"/>
  <c r="M19" i="6"/>
  <c r="N19" i="6" s="1"/>
  <c r="M33" i="6"/>
  <c r="N33" i="6" s="1"/>
  <c r="M50" i="6"/>
  <c r="N50" i="6" s="1"/>
  <c r="M48" i="6"/>
  <c r="N48" i="6" s="1"/>
  <c r="I29" i="6"/>
  <c r="I84" i="1"/>
  <c r="M36" i="6"/>
  <c r="N36" i="6" s="1"/>
  <c r="M20" i="6"/>
  <c r="N20" i="6" s="1"/>
  <c r="M27" i="6"/>
  <c r="N27" i="6" s="1"/>
  <c r="M29" i="6"/>
  <c r="N29" i="6" s="1"/>
  <c r="M58" i="6"/>
  <c r="N58" i="6" s="1"/>
  <c r="M88" i="6"/>
  <c r="N88" i="6" s="1"/>
  <c r="M59" i="6"/>
  <c r="N59" i="6" s="1"/>
  <c r="M78" i="6"/>
  <c r="N78" i="6" s="1"/>
  <c r="M56" i="6"/>
  <c r="N56" i="6" s="1"/>
  <c r="M87" i="6"/>
  <c r="N87" i="6" s="1"/>
  <c r="M80" i="6"/>
  <c r="N80" i="6" s="1"/>
  <c r="M30" i="6"/>
  <c r="N30" i="6" s="1"/>
  <c r="M85" i="6"/>
  <c r="N85" i="6" s="1"/>
  <c r="M76" i="6"/>
  <c r="N76" i="6" s="1"/>
  <c r="M46" i="6"/>
  <c r="N46" i="6" s="1"/>
  <c r="M74" i="6"/>
  <c r="N74" i="6" s="1"/>
  <c r="M75" i="6"/>
  <c r="N75" i="6" s="1"/>
  <c r="M18" i="6"/>
  <c r="N18" i="6" s="1"/>
  <c r="M13" i="6"/>
  <c r="N13" i="6" s="1"/>
  <c r="M49" i="6"/>
  <c r="N49" i="6" s="1"/>
  <c r="F169" i="1"/>
  <c r="E161" i="1"/>
  <c r="E168" i="1"/>
  <c r="E170" i="1"/>
  <c r="AD160" i="1"/>
  <c r="AD161" i="1" s="1"/>
  <c r="AD163" i="1"/>
  <c r="Z3" i="1"/>
  <c r="Z163" i="1" s="1"/>
  <c r="U163" i="1"/>
  <c r="U160" i="1"/>
  <c r="U161" i="1" s="1"/>
  <c r="L160" i="6"/>
  <c r="M137" i="6"/>
  <c r="M110" i="6"/>
  <c r="M130" i="6"/>
  <c r="M124" i="6"/>
  <c r="M116" i="6"/>
  <c r="M101" i="6"/>
  <c r="M113" i="6"/>
  <c r="M136" i="6"/>
  <c r="M9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M141" i="6"/>
  <c r="N141" i="6" s="1"/>
  <c r="M108" i="6"/>
  <c r="M95" i="6"/>
  <c r="M115" i="6"/>
  <c r="M111" i="6"/>
  <c r="M145" i="6"/>
  <c r="M90" i="6"/>
  <c r="H110" i="6"/>
  <c r="I110" i="6"/>
  <c r="H141" i="6"/>
  <c r="I141" i="6"/>
  <c r="H112" i="6"/>
  <c r="I112" i="6"/>
  <c r="H126" i="6"/>
  <c r="I126" i="6"/>
  <c r="H124" i="6"/>
  <c r="I124" i="6"/>
  <c r="I96" i="6"/>
  <c r="H96" i="6"/>
  <c r="H113" i="6"/>
  <c r="I113" i="6"/>
  <c r="H133" i="6"/>
  <c r="I133" i="6"/>
  <c r="H155" i="6"/>
  <c r="I155" i="6"/>
  <c r="N26" i="6"/>
  <c r="M91" i="6"/>
  <c r="M132" i="6"/>
  <c r="M157" i="6"/>
  <c r="M150" i="6"/>
  <c r="M99" i="6"/>
  <c r="M118" i="6"/>
  <c r="N53" i="6"/>
  <c r="F160" i="6"/>
  <c r="F161" i="6" s="1"/>
  <c r="I123" i="6"/>
  <c r="H123" i="6"/>
  <c r="H102" i="6"/>
  <c r="I102" i="6"/>
  <c r="I107" i="6"/>
  <c r="H107" i="6"/>
  <c r="N44" i="6"/>
  <c r="M89" i="6"/>
  <c r="M120" i="6"/>
  <c r="M155" i="6"/>
  <c r="N155" i="6" s="1"/>
  <c r="M133" i="6"/>
  <c r="M119" i="6"/>
  <c r="M128" i="6"/>
  <c r="M103" i="6"/>
  <c r="M94" i="6"/>
  <c r="N47" i="6"/>
  <c r="M139"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M100" i="6"/>
  <c r="M106" i="6"/>
  <c r="M126" i="6"/>
  <c r="N126" i="6" s="1"/>
  <c r="M102" i="6"/>
  <c r="M98" i="6"/>
  <c r="M96" i="6"/>
  <c r="M153" i="6"/>
  <c r="N52" i="6"/>
  <c r="I99" i="6"/>
  <c r="H99" i="6"/>
  <c r="I94" i="6"/>
  <c r="H94" i="6"/>
  <c r="H130" i="6"/>
  <c r="I130" i="6"/>
  <c r="I90" i="6"/>
  <c r="H90" i="6"/>
  <c r="H89" i="6"/>
  <c r="I89" i="6"/>
  <c r="H108" i="6"/>
  <c r="I108" i="6"/>
  <c r="H139" i="6"/>
  <c r="I139" i="6"/>
  <c r="H128" i="6"/>
  <c r="I128" i="6"/>
  <c r="N32" i="6"/>
  <c r="M104" i="6"/>
  <c r="N104" i="6" s="1"/>
  <c r="M146" i="6"/>
  <c r="M109" i="6"/>
  <c r="M127" i="6"/>
  <c r="M140" i="6"/>
  <c r="M135" i="6"/>
  <c r="M123" i="6"/>
  <c r="M92" i="6"/>
  <c r="I105" i="6"/>
  <c r="H105" i="6"/>
  <c r="H120" i="6"/>
  <c r="I120" i="6"/>
  <c r="H156" i="6"/>
  <c r="I156" i="6"/>
  <c r="H127" i="6"/>
  <c r="I127" i="6"/>
  <c r="H136" i="6"/>
  <c r="I136" i="6"/>
  <c r="I101" i="6"/>
  <c r="H101" i="6"/>
  <c r="H118" i="6"/>
  <c r="I118" i="6"/>
  <c r="N83" i="6"/>
  <c r="M125" i="6"/>
  <c r="N39" i="6"/>
  <c r="M97" i="6"/>
  <c r="M144" i="6"/>
  <c r="M122" i="6"/>
  <c r="N23" i="6"/>
  <c r="M121" i="6"/>
  <c r="M149" i="6"/>
  <c r="N9" i="6"/>
  <c r="M143" i="6"/>
  <c r="M147"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M154" i="6"/>
  <c r="N154" i="6" s="1"/>
  <c r="M117" i="6"/>
  <c r="N117" i="6" s="1"/>
  <c r="M151"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H103" i="1"/>
  <c r="R117" i="1"/>
  <c r="Z5" i="1"/>
  <c r="Z22" i="1"/>
  <c r="AE22" i="1" s="1"/>
  <c r="Z20" i="1"/>
  <c r="AE20" i="1" s="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I96" i="1"/>
  <c r="I11" i="3"/>
  <c r="O8" i="3"/>
  <c r="H129" i="1"/>
  <c r="L160" i="1"/>
  <c r="B42"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M129" i="1"/>
  <c r="M34" i="1"/>
  <c r="M145" i="1"/>
  <c r="M39" i="1"/>
  <c r="M65"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AL117" i="1" s="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M9" i="1"/>
  <c r="M19" i="1"/>
  <c r="M8" i="1"/>
  <c r="M26" i="1"/>
  <c r="M21" i="1"/>
  <c r="R85" i="1"/>
  <c r="R44" i="1"/>
  <c r="R133" i="1"/>
  <c r="R127" i="1"/>
  <c r="R139" i="1"/>
  <c r="R128" i="1"/>
  <c r="R104"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36" i="3"/>
  <c r="H3" i="1"/>
  <c r="S133" i="1" l="1"/>
  <c r="N3" i="6"/>
  <c r="R46" i="6"/>
  <c r="R26" i="6"/>
  <c r="R156" i="1"/>
  <c r="S156" i="1" s="1"/>
  <c r="R88" i="1"/>
  <c r="S88" i="1" s="1"/>
  <c r="R56" i="1"/>
  <c r="S56" i="1" s="1"/>
  <c r="R52" i="1"/>
  <c r="S52" i="1" s="1"/>
  <c r="R153" i="1"/>
  <c r="R68" i="1"/>
  <c r="S68" i="1" s="1"/>
  <c r="R96" i="1"/>
  <c r="S96" i="1" s="1"/>
  <c r="R105" i="1"/>
  <c r="S105" i="1" s="1"/>
  <c r="R64" i="1"/>
  <c r="S64" i="1" s="1"/>
  <c r="R66" i="1"/>
  <c r="S66" i="1" s="1"/>
  <c r="R34" i="6"/>
  <c r="S34" i="6" s="1"/>
  <c r="R28" i="6"/>
  <c r="S28" i="6" s="1"/>
  <c r="R12" i="6"/>
  <c r="R73" i="6"/>
  <c r="S73" i="6" s="1"/>
  <c r="R66" i="6"/>
  <c r="R15" i="6"/>
  <c r="R71" i="6"/>
  <c r="R43" i="6"/>
  <c r="S43" i="6" s="1"/>
  <c r="R59" i="6"/>
  <c r="S59" i="6" s="1"/>
  <c r="R69" i="6"/>
  <c r="S69" i="6" s="1"/>
  <c r="R7" i="6"/>
  <c r="R144" i="1"/>
  <c r="R46" i="1"/>
  <c r="R39" i="1"/>
  <c r="S39" i="1" s="1"/>
  <c r="R142" i="1"/>
  <c r="S142" i="1" s="1"/>
  <c r="R35" i="1"/>
  <c r="S35" i="1" s="1"/>
  <c r="R32" i="1"/>
  <c r="S32" i="1" s="1"/>
  <c r="R146" i="1"/>
  <c r="S146" i="1" s="1"/>
  <c r="R24" i="1"/>
  <c r="R18" i="6"/>
  <c r="S18" i="6" s="1"/>
  <c r="R16" i="6"/>
  <c r="R25" i="6"/>
  <c r="R75" i="6"/>
  <c r="R79" i="6"/>
  <c r="S79" i="6" s="1"/>
  <c r="R84" i="6"/>
  <c r="S84" i="6" s="1"/>
  <c r="R67" i="6"/>
  <c r="S67" i="6" s="1"/>
  <c r="R49" i="6"/>
  <c r="R77" i="6"/>
  <c r="S77" i="6" s="1"/>
  <c r="R53" i="6"/>
  <c r="R45" i="6"/>
  <c r="S45" i="6" s="1"/>
  <c r="R145" i="1"/>
  <c r="S145" i="1" s="1"/>
  <c r="R141" i="1"/>
  <c r="S141" i="1" s="1"/>
  <c r="R43" i="1"/>
  <c r="S43" i="1" s="1"/>
  <c r="R157" i="1"/>
  <c r="R165" i="1" s="1"/>
  <c r="R166" i="1" s="1"/>
  <c r="R131" i="1"/>
  <c r="S131" i="1" s="1"/>
  <c r="R148" i="1"/>
  <c r="S148" i="1" s="1"/>
  <c r="R75" i="1"/>
  <c r="S75" i="1" s="1"/>
  <c r="R6" i="6"/>
  <c r="R82" i="6"/>
  <c r="S82" i="6" s="1"/>
  <c r="R50" i="6"/>
  <c r="S50" i="6" s="1"/>
  <c r="R70" i="6"/>
  <c r="S70" i="6" s="1"/>
  <c r="R68" i="6"/>
  <c r="S68" i="6" s="1"/>
  <c r="R87" i="6"/>
  <c r="R57" i="6"/>
  <c r="R88" i="6"/>
  <c r="R5" i="6"/>
  <c r="R52" i="6"/>
  <c r="R80" i="6"/>
  <c r="S80" i="6" s="1"/>
  <c r="R72" i="6"/>
  <c r="S72" i="6" s="1"/>
  <c r="R114" i="1"/>
  <c r="S114" i="1" s="1"/>
  <c r="R53" i="1"/>
  <c r="R73" i="1"/>
  <c r="S73" i="1" s="1"/>
  <c r="R58" i="6"/>
  <c r="S58" i="6" s="1"/>
  <c r="R38" i="6"/>
  <c r="R36" i="6"/>
  <c r="R60" i="6"/>
  <c r="S60" i="6" s="1"/>
  <c r="R27" i="6"/>
  <c r="S27" i="6" s="1"/>
  <c r="R33" i="6"/>
  <c r="S33" i="6" s="1"/>
  <c r="R56" i="6"/>
  <c r="S56" i="6" s="1"/>
  <c r="R13" i="6"/>
  <c r="R55" i="6"/>
  <c r="R41" i="6"/>
  <c r="R20" i="6"/>
  <c r="S20" i="6" s="1"/>
  <c r="R76" i="6"/>
  <c r="S76" i="6" s="1"/>
  <c r="R13" i="1"/>
  <c r="S13" i="1" s="1"/>
  <c r="R76" i="1"/>
  <c r="S76" i="1" s="1"/>
  <c r="R15" i="1"/>
  <c r="S15" i="1" s="1"/>
  <c r="R91" i="1"/>
  <c r="R110" i="1"/>
  <c r="R149" i="1"/>
  <c r="S149" i="1" s="1"/>
  <c r="R152" i="1"/>
  <c r="S152" i="1" s="1"/>
  <c r="R55" i="1"/>
  <c r="S55" i="1" s="1"/>
  <c r="R38" i="1"/>
  <c r="S38" i="1" s="1"/>
  <c r="R59" i="1"/>
  <c r="S59" i="1" s="1"/>
  <c r="R54" i="1"/>
  <c r="S54" i="1" s="1"/>
  <c r="R10" i="6"/>
  <c r="S10" i="6" s="1"/>
  <c r="R8" i="6"/>
  <c r="S8" i="6" s="1"/>
  <c r="R32" i="6"/>
  <c r="R44" i="6"/>
  <c r="S44" i="6" s="1"/>
  <c r="R54" i="6"/>
  <c r="S54" i="6" s="1"/>
  <c r="R9" i="6"/>
  <c r="S9" i="6" s="1"/>
  <c r="R62" i="6"/>
  <c r="S62" i="6" s="1"/>
  <c r="R81" i="6"/>
  <c r="S81" i="6" s="1"/>
  <c r="R29" i="6"/>
  <c r="S29" i="6" s="1"/>
  <c r="R74" i="6"/>
  <c r="R61" i="6"/>
  <c r="S61" i="6" s="1"/>
  <c r="R24" i="6"/>
  <c r="R47" i="6"/>
  <c r="S47" i="6" s="1"/>
  <c r="R86" i="6"/>
  <c r="S86" i="6" s="1"/>
  <c r="R57" i="1"/>
  <c r="S57" i="1" s="1"/>
  <c r="R25" i="1"/>
  <c r="S25" i="1" s="1"/>
  <c r="R151" i="1"/>
  <c r="R116" i="1"/>
  <c r="R99" i="1"/>
  <c r="R95" i="1"/>
  <c r="S95" i="1" s="1"/>
  <c r="R83" i="1"/>
  <c r="S83" i="1" s="1"/>
  <c r="R113" i="1"/>
  <c r="S113" i="1" s="1"/>
  <c r="R87" i="1"/>
  <c r="S87" i="1" s="1"/>
  <c r="R36" i="1"/>
  <c r="S36" i="1" s="1"/>
  <c r="R30" i="6"/>
  <c r="R4" i="6"/>
  <c r="R22" i="6"/>
  <c r="R83" i="6"/>
  <c r="S83" i="6" s="1"/>
  <c r="R64" i="6"/>
  <c r="S64" i="6" s="1"/>
  <c r="R78" i="6"/>
  <c r="S78" i="6" s="1"/>
  <c r="R65" i="6"/>
  <c r="S65" i="6" s="1"/>
  <c r="R23" i="6"/>
  <c r="S23" i="6" s="1"/>
  <c r="R51" i="6"/>
  <c r="R3" i="6"/>
  <c r="R163" i="6" s="1"/>
  <c r="R164" i="6" s="1"/>
  <c r="R63" i="6"/>
  <c r="S63" i="6" s="1"/>
  <c r="R31" i="6"/>
  <c r="S31" i="6" s="1"/>
  <c r="R48" i="6"/>
  <c r="S48" i="6" s="1"/>
  <c r="R47" i="1"/>
  <c r="S47" i="1" s="1"/>
  <c r="R120" i="1"/>
  <c r="S120" i="1" s="1"/>
  <c r="R123" i="1"/>
  <c r="S123" i="1" s="1"/>
  <c r="R79" i="1"/>
  <c r="R97" i="1"/>
  <c r="R69" i="1"/>
  <c r="S69" i="1" s="1"/>
  <c r="R42" i="1"/>
  <c r="S42" i="1" s="1"/>
  <c r="R86" i="1"/>
  <c r="S86" i="1" s="1"/>
  <c r="R98" i="1"/>
  <c r="S98" i="1" s="1"/>
  <c r="R72" i="1"/>
  <c r="S72" i="1" s="1"/>
  <c r="R14" i="6"/>
  <c r="S14" i="6" s="1"/>
  <c r="R42" i="6"/>
  <c r="R40" i="6"/>
  <c r="S40" i="6" s="1"/>
  <c r="R85" i="6"/>
  <c r="S85" i="6" s="1"/>
  <c r="R35" i="6"/>
  <c r="S35" i="6" s="1"/>
  <c r="R21" i="6"/>
  <c r="S21" i="6" s="1"/>
  <c r="R37" i="6"/>
  <c r="S37" i="6" s="1"/>
  <c r="R17" i="6"/>
  <c r="S17" i="6" s="1"/>
  <c r="R39" i="6"/>
  <c r="S39" i="6" s="1"/>
  <c r="R11" i="6"/>
  <c r="S11" i="6" s="1"/>
  <c r="R19" i="6"/>
  <c r="S19" i="6" s="1"/>
  <c r="L161" i="6"/>
  <c r="B47" i="5"/>
  <c r="F161" i="1"/>
  <c r="F168" i="1"/>
  <c r="AE3" i="1"/>
  <c r="AE163" i="1" s="1"/>
  <c r="F170" i="1"/>
  <c r="Q163" i="1"/>
  <c r="Q164" i="1" s="1"/>
  <c r="Q160" i="1"/>
  <c r="Q161" i="1" s="1"/>
  <c r="Q162" i="1" s="1"/>
  <c r="S127" i="1"/>
  <c r="Z160" i="1"/>
  <c r="Z161" i="1" s="1"/>
  <c r="M160" i="6"/>
  <c r="B38" i="5"/>
  <c r="M166" i="6"/>
  <c r="S51" i="6"/>
  <c r="S71" i="6"/>
  <c r="S88" i="6"/>
  <c r="R118" i="1"/>
  <c r="S118" i="1" s="1"/>
  <c r="R140" i="1"/>
  <c r="S140" i="1" s="1"/>
  <c r="R134" i="1"/>
  <c r="S134" i="1" s="1"/>
  <c r="R132" i="1"/>
  <c r="S132" i="1" s="1"/>
  <c r="R126" i="1"/>
  <c r="S126" i="1" s="1"/>
  <c r="S53" i="6"/>
  <c r="S16" i="6"/>
  <c r="I160" i="6"/>
  <c r="N151" i="6"/>
  <c r="N107" i="6"/>
  <c r="N121" i="6"/>
  <c r="N98" i="6"/>
  <c r="N139" i="6"/>
  <c r="N145" i="6"/>
  <c r="N108" i="6"/>
  <c r="N113" i="6"/>
  <c r="N130" i="6"/>
  <c r="S38" i="6"/>
  <c r="R142" i="6"/>
  <c r="S142" i="6" s="1"/>
  <c r="R153" i="6"/>
  <c r="S153" i="6" s="1"/>
  <c r="R143" i="6"/>
  <c r="R126" i="6"/>
  <c r="S126" i="6" s="1"/>
  <c r="S49" i="6"/>
  <c r="R108" i="6"/>
  <c r="R125" i="6"/>
  <c r="S125" i="6" s="1"/>
  <c r="R156" i="6"/>
  <c r="S156" i="6" s="1"/>
  <c r="R90" i="6"/>
  <c r="S90" i="6" s="1"/>
  <c r="N131" i="6"/>
  <c r="N129" i="6"/>
  <c r="N92" i="6"/>
  <c r="N102" i="6"/>
  <c r="S41" i="6"/>
  <c r="N133" i="6"/>
  <c r="N111" i="6"/>
  <c r="N142" i="6"/>
  <c r="N101" i="6"/>
  <c r="N110" i="6"/>
  <c r="R129" i="6"/>
  <c r="S129" i="6" s="1"/>
  <c r="R111" i="6"/>
  <c r="S111" i="6" s="1"/>
  <c r="R109" i="6"/>
  <c r="S109" i="6" s="1"/>
  <c r="R102" i="6"/>
  <c r="S102" i="6" s="1"/>
  <c r="R150" i="6"/>
  <c r="S150" i="6" s="1"/>
  <c r="R144" i="6"/>
  <c r="S144" i="6" s="1"/>
  <c r="R123" i="6"/>
  <c r="S123" i="6" s="1"/>
  <c r="R148" i="6"/>
  <c r="S148" i="6" s="1"/>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W136" i="6"/>
  <c r="W90" i="6"/>
  <c r="W55" i="6"/>
  <c r="W135" i="6"/>
  <c r="W53" i="6"/>
  <c r="W69" i="6"/>
  <c r="W157" i="6"/>
  <c r="W165" i="6" s="1"/>
  <c r="W94" i="6"/>
  <c r="W57" i="6"/>
  <c r="W98" i="6"/>
  <c r="W106" i="6"/>
  <c r="W52" i="6"/>
  <c r="W67" i="6"/>
  <c r="W84" i="6"/>
  <c r="W152" i="6"/>
  <c r="W128" i="6"/>
  <c r="W21" i="6"/>
  <c r="W140" i="6"/>
  <c r="W134" i="6"/>
  <c r="W61" i="6"/>
  <c r="W100" i="6"/>
  <c r="W119" i="6"/>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W87" i="6"/>
  <c r="W110" i="6"/>
  <c r="W124" i="6"/>
  <c r="W68" i="6"/>
  <c r="X68" i="6" s="1"/>
  <c r="W31" i="6"/>
  <c r="W73" i="6"/>
  <c r="W116" i="6"/>
  <c r="W118" i="6"/>
  <c r="W65" i="6"/>
  <c r="W35" i="6"/>
  <c r="W66" i="6"/>
  <c r="W112" i="6"/>
  <c r="W89" i="6"/>
  <c r="W122" i="6"/>
  <c r="W153" i="6"/>
  <c r="W114" i="6"/>
  <c r="W96" i="6"/>
  <c r="W144" i="6"/>
  <c r="X144" i="6" s="1"/>
  <c r="W24" i="6"/>
  <c r="W12" i="6"/>
  <c r="W8" i="6"/>
  <c r="W149" i="6"/>
  <c r="W142" i="6"/>
  <c r="W20" i="6"/>
  <c r="W109" i="6"/>
  <c r="X109" i="6" s="1"/>
  <c r="W25" i="6"/>
  <c r="W80" i="6"/>
  <c r="W82" i="6"/>
  <c r="W111" i="6"/>
  <c r="W46" i="6"/>
  <c r="W151" i="6"/>
  <c r="W18" i="6"/>
  <c r="W58" i="6"/>
  <c r="W16" i="6"/>
  <c r="W6" i="6"/>
  <c r="W131" i="6"/>
  <c r="W36" i="6"/>
  <c r="W30" i="6"/>
  <c r="W4" i="6"/>
  <c r="W44" i="6"/>
  <c r="W14" i="6"/>
  <c r="W83" i="6"/>
  <c r="W22" i="6"/>
  <c r="W32" i="6"/>
  <c r="W10" i="6"/>
  <c r="W40" i="6"/>
  <c r="W129" i="6"/>
  <c r="W38" i="6"/>
  <c r="W50" i="6"/>
  <c r="W107" i="6"/>
  <c r="X107" i="6" s="1"/>
  <c r="W42" i="6"/>
  <c r="W28" i="6"/>
  <c r="W34" i="6"/>
  <c r="X34" i="6" s="1"/>
  <c r="N112" i="6"/>
  <c r="N125" i="6"/>
  <c r="N123" i="6"/>
  <c r="N127" i="6"/>
  <c r="N89" i="6"/>
  <c r="N118" i="6"/>
  <c r="N150" i="6"/>
  <c r="R151" i="6"/>
  <c r="S151" i="6" s="1"/>
  <c r="S4" i="6"/>
  <c r="S32" i="6"/>
  <c r="R93" i="6"/>
  <c r="S93" i="6" s="1"/>
  <c r="R95" i="6"/>
  <c r="S95" i="6" s="1"/>
  <c r="R110" i="6"/>
  <c r="S110" i="6" s="1"/>
  <c r="R106" i="6"/>
  <c r="S106" i="6" s="1"/>
  <c r="R101" i="6"/>
  <c r="S101" i="6" s="1"/>
  <c r="R94" i="6"/>
  <c r="S94" i="6" s="1"/>
  <c r="S5" i="6"/>
  <c r="R100" i="6"/>
  <c r="S100" i="6" s="1"/>
  <c r="R115" i="6"/>
  <c r="S115" i="6" s="1"/>
  <c r="R136" i="6"/>
  <c r="S136" i="6" s="1"/>
  <c r="N114" i="6"/>
  <c r="N147" i="6"/>
  <c r="N135" i="6"/>
  <c r="N106" i="6"/>
  <c r="Q160" i="6"/>
  <c r="N94" i="6"/>
  <c r="N99" i="6"/>
  <c r="N90" i="6"/>
  <c r="S42" i="6"/>
  <c r="S22" i="6"/>
  <c r="S66" i="6"/>
  <c r="R127" i="6"/>
  <c r="S127" i="6" s="1"/>
  <c r="R135" i="6"/>
  <c r="R140" i="6"/>
  <c r="S140" i="6" s="1"/>
  <c r="R105" i="6"/>
  <c r="S105" i="6" s="1"/>
  <c r="R139" i="6"/>
  <c r="S139" i="6" s="1"/>
  <c r="R146" i="6"/>
  <c r="S146" i="6" s="1"/>
  <c r="R98" i="6"/>
  <c r="S98" i="6" s="1"/>
  <c r="R99" i="6"/>
  <c r="S99" i="6" s="1"/>
  <c r="R152" i="6"/>
  <c r="S152" i="6" s="1"/>
  <c r="N143" i="6"/>
  <c r="N140" i="6"/>
  <c r="N103" i="6"/>
  <c r="N115" i="6"/>
  <c r="N93" i="6"/>
  <c r="N116" i="6"/>
  <c r="N137" i="6"/>
  <c r="S36" i="6"/>
  <c r="S75" i="6"/>
  <c r="R89" i="6"/>
  <c r="S89" i="6" s="1"/>
  <c r="S15" i="6"/>
  <c r="R112" i="6"/>
  <c r="S112" i="6" s="1"/>
  <c r="S57" i="6"/>
  <c r="S55" i="6"/>
  <c r="R141" i="6"/>
  <c r="S141" i="6" s="1"/>
  <c r="R103" i="6"/>
  <c r="S103" i="6" s="1"/>
  <c r="S7" i="6"/>
  <c r="N152" i="6"/>
  <c r="N122" i="6"/>
  <c r="N109" i="6"/>
  <c r="N128" i="6"/>
  <c r="N136" i="6"/>
  <c r="S46" i="6"/>
  <c r="S12" i="6"/>
  <c r="R138" i="6"/>
  <c r="S138" i="6" s="1"/>
  <c r="R116" i="6"/>
  <c r="S116" i="6" s="1"/>
  <c r="R121" i="6"/>
  <c r="S121" i="6" s="1"/>
  <c r="S74" i="6"/>
  <c r="S52" i="6"/>
  <c r="R118" i="6"/>
  <c r="S118" i="6" s="1"/>
  <c r="N144" i="6"/>
  <c r="N146" i="6"/>
  <c r="N153" i="6"/>
  <c r="N100" i="6"/>
  <c r="N119" i="6"/>
  <c r="N132" i="6"/>
  <c r="N157" i="6"/>
  <c r="N134" i="6"/>
  <c r="S30" i="6"/>
  <c r="S6" i="6"/>
  <c r="R149" i="6"/>
  <c r="S149" i="6" s="1"/>
  <c r="R147" i="6"/>
  <c r="S147" i="6" s="1"/>
  <c r="R124" i="6"/>
  <c r="S124" i="6" s="1"/>
  <c r="R133" i="6"/>
  <c r="S133" i="6" s="1"/>
  <c r="R122" i="6"/>
  <c r="S122" i="6" s="1"/>
  <c r="S26" i="6"/>
  <c r="R117" i="6"/>
  <c r="S117" i="6" s="1"/>
  <c r="R132" i="6"/>
  <c r="S132" i="6" s="1"/>
  <c r="S3" i="6"/>
  <c r="R154" i="6"/>
  <c r="S154" i="6" s="1"/>
  <c r="R97" i="6"/>
  <c r="S97" i="6" s="1"/>
  <c r="R134" i="6"/>
  <c r="N105" i="6"/>
  <c r="N149" i="6"/>
  <c r="N97" i="6"/>
  <c r="N96" i="6"/>
  <c r="N120" i="6"/>
  <c r="N91" i="6"/>
  <c r="N95" i="6"/>
  <c r="N148" i="6"/>
  <c r="N124" i="6"/>
  <c r="R107" i="6"/>
  <c r="S107" i="6" s="1"/>
  <c r="R131" i="6"/>
  <c r="S131" i="6" s="1"/>
  <c r="S25" i="6"/>
  <c r="R91" i="6"/>
  <c r="S91" i="6" s="1"/>
  <c r="S24" i="6"/>
  <c r="R120" i="6"/>
  <c r="S120" i="6" s="1"/>
  <c r="R145" i="6"/>
  <c r="S145" i="6" s="1"/>
  <c r="S87" i="6"/>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6" i="1"/>
  <c r="S24" i="1"/>
  <c r="S53" i="1"/>
  <c r="S144" i="1"/>
  <c r="S139" i="1"/>
  <c r="S128" i="1"/>
  <c r="S46" i="1"/>
  <c r="S44" i="1"/>
  <c r="S91" i="1"/>
  <c r="S85" i="1"/>
  <c r="S97" i="1"/>
  <c r="S104" i="1"/>
  <c r="S151" i="1"/>
  <c r="S79" i="1"/>
  <c r="AE7" i="1"/>
  <c r="S99" i="1"/>
  <c r="L161" i="1"/>
  <c r="AE8" i="1"/>
  <c r="S110" i="1"/>
  <c r="N141" i="1"/>
  <c r="AL141" i="1" s="1"/>
  <c r="N136" i="1"/>
  <c r="AL136" i="1" s="1"/>
  <c r="N39" i="1"/>
  <c r="AL39" i="1" s="1"/>
  <c r="AE9" i="1"/>
  <c r="N16" i="1"/>
  <c r="AL16" i="1" s="1"/>
  <c r="N22" i="1"/>
  <c r="AL22" i="1" s="1"/>
  <c r="N127" i="1"/>
  <c r="AL127" i="1" s="1"/>
  <c r="N124" i="1"/>
  <c r="AL124" i="1" s="1"/>
  <c r="N32" i="1"/>
  <c r="AL32" i="1" s="1"/>
  <c r="N97" i="1"/>
  <c r="AL97" i="1" s="1"/>
  <c r="N102" i="1"/>
  <c r="AL102" i="1" s="1"/>
  <c r="N27" i="1"/>
  <c r="AL27" i="1" s="1"/>
  <c r="N43" i="1"/>
  <c r="AL43" i="1" s="1"/>
  <c r="N76" i="1"/>
  <c r="AL76" i="1" s="1"/>
  <c r="N105" i="1"/>
  <c r="AL105" i="1" s="1"/>
  <c r="N60" i="1"/>
  <c r="AL60" i="1" s="1"/>
  <c r="N150" i="1"/>
  <c r="AL150" i="1" s="1"/>
  <c r="N81" i="1"/>
  <c r="AL81" i="1" s="1"/>
  <c r="N89" i="1"/>
  <c r="AL89" i="1" s="1"/>
  <c r="N145" i="1"/>
  <c r="AL145" i="1" s="1"/>
  <c r="N116" i="1"/>
  <c r="AL116" i="1" s="1"/>
  <c r="N96" i="1"/>
  <c r="AL96" i="1" s="1"/>
  <c r="N122" i="1"/>
  <c r="AL122" i="1" s="1"/>
  <c r="N20" i="1"/>
  <c r="AL20" i="1" s="1"/>
  <c r="N114" i="1"/>
  <c r="AL114" i="1" s="1"/>
  <c r="N149" i="1"/>
  <c r="AL149" i="1" s="1"/>
  <c r="N128" i="1"/>
  <c r="AL128" i="1" s="1"/>
  <c r="N21" i="1"/>
  <c r="AL21" i="1" s="1"/>
  <c r="N157" i="1"/>
  <c r="AL157" i="1" s="1"/>
  <c r="N12" i="1"/>
  <c r="AL12" i="1" s="1"/>
  <c r="N131" i="1"/>
  <c r="AL131" i="1" s="1"/>
  <c r="N144" i="1"/>
  <c r="AL144" i="1" s="1"/>
  <c r="N101" i="1"/>
  <c r="AL101" i="1" s="1"/>
  <c r="N138" i="1"/>
  <c r="AL138" i="1" s="1"/>
  <c r="N95" i="1"/>
  <c r="AL95" i="1" s="1"/>
  <c r="N115" i="1"/>
  <c r="AL115" i="1" s="1"/>
  <c r="N83" i="1"/>
  <c r="AL83" i="1" s="1"/>
  <c r="N94" i="1"/>
  <c r="AL94" i="1" s="1"/>
  <c r="N139" i="1"/>
  <c r="AL139" i="1" s="1"/>
  <c r="N156" i="1"/>
  <c r="AL156" i="1" s="1"/>
  <c r="N110" i="1"/>
  <c r="AL110" i="1" s="1"/>
  <c r="N31" i="1"/>
  <c r="AL31" i="1" s="1"/>
  <c r="N34" i="1"/>
  <c r="AL34" i="1" s="1"/>
  <c r="N153" i="1"/>
  <c r="AL153" i="1" s="1"/>
  <c r="N108" i="1"/>
  <c r="AL108" i="1" s="1"/>
  <c r="N133" i="1"/>
  <c r="AL133" i="1" s="1"/>
  <c r="N77" i="1"/>
  <c r="AL77" i="1" s="1"/>
  <c r="N66" i="1"/>
  <c r="AL66" i="1" s="1"/>
  <c r="N74" i="1"/>
  <c r="AL74" i="1" s="1"/>
  <c r="N140" i="1"/>
  <c r="AL140" i="1" s="1"/>
  <c r="N26" i="1"/>
  <c r="AL26" i="1" s="1"/>
  <c r="N25" i="1"/>
  <c r="AL25" i="1" s="1"/>
  <c r="N13" i="1"/>
  <c r="AL13" i="1" s="1"/>
  <c r="N151" i="1"/>
  <c r="AL151" i="1" s="1"/>
  <c r="N148" i="1"/>
  <c r="AL148" i="1" s="1"/>
  <c r="N56" i="1"/>
  <c r="AL56" i="1" s="1"/>
  <c r="N121" i="1"/>
  <c r="AL121" i="1" s="1"/>
  <c r="N126" i="1"/>
  <c r="AL126" i="1" s="1"/>
  <c r="N99" i="1"/>
  <c r="AL99" i="1" s="1"/>
  <c r="N152" i="1"/>
  <c r="AL152" i="1" s="1"/>
  <c r="N59" i="1"/>
  <c r="AL59" i="1" s="1"/>
  <c r="N69" i="1"/>
  <c r="AL69" i="1" s="1"/>
  <c r="N82" i="1"/>
  <c r="AL82" i="1" s="1"/>
  <c r="N146" i="1"/>
  <c r="AL146" i="1" s="1"/>
  <c r="N68" i="1"/>
  <c r="AL68" i="1" s="1"/>
  <c r="N84" i="1"/>
  <c r="AL84" i="1" s="1"/>
  <c r="N129" i="1"/>
  <c r="AL129" i="1" s="1"/>
  <c r="N132" i="1"/>
  <c r="AL132" i="1" s="1"/>
  <c r="N134" i="1"/>
  <c r="AL134" i="1" s="1"/>
  <c r="N85" i="1"/>
  <c r="AL85" i="1" s="1"/>
  <c r="N107" i="1"/>
  <c r="AL107" i="1" s="1"/>
  <c r="N88" i="1"/>
  <c r="AL88" i="1" s="1"/>
  <c r="N104" i="1"/>
  <c r="AL104" i="1" s="1"/>
  <c r="N37" i="1"/>
  <c r="AL37" i="1" s="1"/>
  <c r="N8" i="1"/>
  <c r="AL8" i="1" s="1"/>
  <c r="N18" i="1"/>
  <c r="AL18" i="1" s="1"/>
  <c r="N14" i="1"/>
  <c r="AL14" i="1" s="1"/>
  <c r="N155" i="1"/>
  <c r="AL155" i="1" s="1"/>
  <c r="N28" i="1"/>
  <c r="AL28" i="1" s="1"/>
  <c r="N93" i="1"/>
  <c r="AL93" i="1" s="1"/>
  <c r="N86" i="1"/>
  <c r="AL86" i="1" s="1"/>
  <c r="N38" i="1"/>
  <c r="AL38" i="1" s="1"/>
  <c r="N130" i="1"/>
  <c r="AL130" i="1" s="1"/>
  <c r="N92" i="1"/>
  <c r="AL92" i="1" s="1"/>
  <c r="N87" i="1"/>
  <c r="AL87" i="1" s="1"/>
  <c r="N41" i="1"/>
  <c r="AL41" i="1" s="1"/>
  <c r="N44" i="1"/>
  <c r="AL44" i="1" s="1"/>
  <c r="N109" i="1"/>
  <c r="AL109" i="1" s="1"/>
  <c r="N119" i="1"/>
  <c r="AL119" i="1" s="1"/>
  <c r="N70" i="1"/>
  <c r="AL70" i="1" s="1"/>
  <c r="N3" i="1"/>
  <c r="AL3" i="1" s="1"/>
  <c r="N143" i="1"/>
  <c r="AL143" i="1" s="1"/>
  <c r="N135" i="1"/>
  <c r="AL135" i="1" s="1"/>
  <c r="N6" i="1"/>
  <c r="AL6" i="1" s="1"/>
  <c r="N63" i="1"/>
  <c r="AL63" i="1" s="1"/>
  <c r="N19" i="1"/>
  <c r="AL19" i="1" s="1"/>
  <c r="N15" i="1"/>
  <c r="AL15" i="1" s="1"/>
  <c r="N24" i="1"/>
  <c r="AL24" i="1" s="1"/>
  <c r="N111" i="1"/>
  <c r="AL111" i="1" s="1"/>
  <c r="N48" i="1"/>
  <c r="AL48" i="1" s="1"/>
  <c r="N113" i="1"/>
  <c r="AL113" i="1" s="1"/>
  <c r="N118" i="1"/>
  <c r="AL118" i="1" s="1"/>
  <c r="N49" i="1"/>
  <c r="AL49" i="1" s="1"/>
  <c r="N71" i="1"/>
  <c r="AL71" i="1" s="1"/>
  <c r="N47" i="1"/>
  <c r="AL47" i="1" s="1"/>
  <c r="N46" i="1"/>
  <c r="AL46" i="1" s="1"/>
  <c r="N29" i="1"/>
  <c r="AL29" i="1" s="1"/>
  <c r="N33" i="1"/>
  <c r="AL33" i="1" s="1"/>
  <c r="N58" i="1"/>
  <c r="AL58" i="1" s="1"/>
  <c r="N79" i="1"/>
  <c r="AL79" i="1" s="1"/>
  <c r="N112" i="1"/>
  <c r="AL112" i="1" s="1"/>
  <c r="N62" i="1"/>
  <c r="AL62" i="1" s="1"/>
  <c r="N23" i="1"/>
  <c r="AL23" i="1" s="1"/>
  <c r="N30" i="1"/>
  <c r="AL30" i="1" s="1"/>
  <c r="N120" i="1"/>
  <c r="AL120" i="1" s="1"/>
  <c r="N45" i="1"/>
  <c r="AL45" i="1" s="1"/>
  <c r="N9" i="1"/>
  <c r="AL9" i="1" s="1"/>
  <c r="N10" i="1"/>
  <c r="AL10" i="1" s="1"/>
  <c r="N17" i="1"/>
  <c r="AL17" i="1" s="1"/>
  <c r="N67" i="1"/>
  <c r="AL67" i="1" s="1"/>
  <c r="N52" i="1"/>
  <c r="AL52" i="1" s="1"/>
  <c r="N154" i="1"/>
  <c r="AL154" i="1" s="1"/>
  <c r="N91" i="1"/>
  <c r="AL91" i="1" s="1"/>
  <c r="N123" i="1"/>
  <c r="AL123" i="1" s="1"/>
  <c r="N51" i="1"/>
  <c r="AL51" i="1" s="1"/>
  <c r="N125" i="1"/>
  <c r="AL125" i="1" s="1"/>
  <c r="N5" i="1"/>
  <c r="AL5" i="1" s="1"/>
  <c r="N35" i="1"/>
  <c r="AL35" i="1" s="1"/>
  <c r="N100" i="1"/>
  <c r="AL100" i="1" s="1"/>
  <c r="N78" i="1"/>
  <c r="AL78" i="1" s="1"/>
  <c r="N75" i="1"/>
  <c r="AL75" i="1" s="1"/>
  <c r="N53" i="1"/>
  <c r="AL53" i="1" s="1"/>
  <c r="N61" i="1"/>
  <c r="AL61" i="1" s="1"/>
  <c r="N4" i="1"/>
  <c r="AL4" i="1" s="1"/>
  <c r="N103" i="1"/>
  <c r="AL103" i="1" s="1"/>
  <c r="N11" i="1"/>
  <c r="AL11" i="1" s="1"/>
  <c r="N137" i="1"/>
  <c r="AL137" i="1" s="1"/>
  <c r="N142" i="1"/>
  <c r="AL142" i="1" s="1"/>
  <c r="N50" i="1"/>
  <c r="AL50" i="1" s="1"/>
  <c r="N55" i="1"/>
  <c r="AL55" i="1" s="1"/>
  <c r="N147" i="1"/>
  <c r="AL147" i="1" s="1"/>
  <c r="N57" i="1"/>
  <c r="AL57" i="1" s="1"/>
  <c r="N90" i="1"/>
  <c r="AL90" i="1" s="1"/>
  <c r="N42" i="1"/>
  <c r="AL42" i="1" s="1"/>
  <c r="N80" i="1"/>
  <c r="AL80" i="1" s="1"/>
  <c r="N98" i="1"/>
  <c r="AL98" i="1" s="1"/>
  <c r="N65" i="1"/>
  <c r="AL65" i="1" s="1"/>
  <c r="N64" i="1"/>
  <c r="AL64" i="1" s="1"/>
  <c r="N40" i="1"/>
  <c r="AL40" i="1" s="1"/>
  <c r="N106" i="1"/>
  <c r="AL106" i="1" s="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9" i="3"/>
  <c r="O9" i="3"/>
  <c r="S8" i="3"/>
  <c r="P36" i="3"/>
  <c r="S157" i="1" l="1"/>
  <c r="X107" i="1"/>
  <c r="X50" i="6"/>
  <c r="X58" i="6"/>
  <c r="X18" i="6"/>
  <c r="X20" i="6"/>
  <c r="X120" i="6"/>
  <c r="X113" i="6"/>
  <c r="X129" i="6"/>
  <c r="X142" i="6"/>
  <c r="X153" i="6"/>
  <c r="X149" i="6"/>
  <c r="X108" i="6"/>
  <c r="X119" i="6"/>
  <c r="Q161" i="6"/>
  <c r="C47" i="5"/>
  <c r="L162" i="6"/>
  <c r="B10" i="5"/>
  <c r="V160" i="1"/>
  <c r="V161" i="1" s="1"/>
  <c r="V162" i="1" s="1"/>
  <c r="V163" i="1"/>
  <c r="V164" i="1" s="1"/>
  <c r="AL160" i="1"/>
  <c r="AE160" i="1"/>
  <c r="AE161" i="1" s="1"/>
  <c r="B5" i="5"/>
  <c r="L162" i="1"/>
  <c r="S157" i="6"/>
  <c r="R165" i="6"/>
  <c r="W164" i="6"/>
  <c r="S3" i="1"/>
  <c r="R160" i="1"/>
  <c r="R161" i="1" s="1"/>
  <c r="R162" i="1" s="1"/>
  <c r="R163" i="1"/>
  <c r="R164" i="1" s="1"/>
  <c r="W166" i="6"/>
  <c r="M161" i="6"/>
  <c r="B48" i="5"/>
  <c r="B49" i="5" s="1"/>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67" i="6"/>
  <c r="AB13" i="6"/>
  <c r="AB47" i="6"/>
  <c r="AB43" i="6"/>
  <c r="AB62" i="6"/>
  <c r="AB31" i="6"/>
  <c r="AB79" i="6"/>
  <c r="AB28" i="6"/>
  <c r="AB8" i="6"/>
  <c r="AB6"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X50" i="1"/>
  <c r="X16" i="1"/>
  <c r="S36" i="3"/>
  <c r="M161" i="1"/>
  <c r="B43" i="5"/>
  <c r="B44" i="5" s="1"/>
  <c r="M166" i="1"/>
  <c r="C5" i="5"/>
  <c r="C42" i="5"/>
  <c r="S122" i="1"/>
  <c r="N160" i="1"/>
  <c r="S7" i="1"/>
  <c r="O11" i="3"/>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O10" i="3"/>
  <c r="AB13" i="1" s="1"/>
  <c r="S9" i="3"/>
  <c r="R10" i="3" s="1"/>
  <c r="AB12" i="6" l="1"/>
  <c r="AB42" i="6"/>
  <c r="AB38" i="6"/>
  <c r="AB16" i="6"/>
  <c r="AB23" i="6"/>
  <c r="AC23" i="6" s="1"/>
  <c r="AB87" i="6"/>
  <c r="AC87" i="6" s="1"/>
  <c r="AB64" i="6"/>
  <c r="AC64" i="6" s="1"/>
  <c r="AB45" i="6"/>
  <c r="AC45" i="6" s="1"/>
  <c r="AB15" i="6"/>
  <c r="AC15" i="6" s="1"/>
  <c r="AB71" i="6"/>
  <c r="AB57" i="6"/>
  <c r="AC57" i="6" s="1"/>
  <c r="AB58" i="6"/>
  <c r="AB22" i="6"/>
  <c r="AC22" i="6" s="1"/>
  <c r="AB36" i="6"/>
  <c r="AC36" i="6" s="1"/>
  <c r="AB80" i="6"/>
  <c r="AC80" i="6" s="1"/>
  <c r="AB68" i="6"/>
  <c r="AC68" i="6" s="1"/>
  <c r="AB72" i="6"/>
  <c r="AC72" i="6" s="1"/>
  <c r="AB77" i="6"/>
  <c r="AB9" i="6"/>
  <c r="AC9" i="6" s="1"/>
  <c r="AB51" i="6"/>
  <c r="AC51" i="6" s="1"/>
  <c r="AB49" i="6"/>
  <c r="AB84" i="6"/>
  <c r="AC84" i="6" s="1"/>
  <c r="AB25" i="6"/>
  <c r="AC25" i="6" s="1"/>
  <c r="AB83" i="6"/>
  <c r="AC83" i="6" s="1"/>
  <c r="AB82" i="6"/>
  <c r="AB35" i="6"/>
  <c r="AC35" i="6" s="1"/>
  <c r="AB75" i="6"/>
  <c r="AB63" i="6"/>
  <c r="AC63" i="6" s="1"/>
  <c r="AB17" i="6"/>
  <c r="AC17" i="6" s="1"/>
  <c r="AB41" i="6"/>
  <c r="AC41" i="6" s="1"/>
  <c r="AB26" i="6"/>
  <c r="AB69" i="6"/>
  <c r="AC69" i="6" s="1"/>
  <c r="AB74" i="6"/>
  <c r="AC74" i="6" s="1"/>
  <c r="AB20" i="6"/>
  <c r="AC20" i="6" s="1"/>
  <c r="AB14" i="6"/>
  <c r="AB10" i="6"/>
  <c r="AC10" i="6" s="1"/>
  <c r="AB33" i="6"/>
  <c r="AB65" i="6"/>
  <c r="AC65" i="6" s="1"/>
  <c r="AB73" i="6"/>
  <c r="AC73" i="6" s="1"/>
  <c r="AB59" i="6"/>
  <c r="AC59" i="6" s="1"/>
  <c r="AB39" i="6"/>
  <c r="AB7" i="6"/>
  <c r="AB61" i="6"/>
  <c r="AC61" i="6" s="1"/>
  <c r="AB52" i="6"/>
  <c r="AB50" i="1"/>
  <c r="AC50" i="1" s="1"/>
  <c r="AB31" i="1"/>
  <c r="AC31" i="1" s="1"/>
  <c r="AB30" i="6"/>
  <c r="AC30" i="6" s="1"/>
  <c r="AB40" i="6"/>
  <c r="AC40" i="6" s="1"/>
  <c r="AB4" i="6"/>
  <c r="AB88" i="6"/>
  <c r="AB70" i="6"/>
  <c r="AC70" i="6" s="1"/>
  <c r="AB81" i="6"/>
  <c r="AB5" i="6"/>
  <c r="AC5" i="6" s="1"/>
  <c r="AB11" i="6"/>
  <c r="AC11" i="6" s="1"/>
  <c r="AB78" i="6"/>
  <c r="AC78" i="6" s="1"/>
  <c r="AB53" i="6"/>
  <c r="AC53" i="6" s="1"/>
  <c r="AB55" i="6"/>
  <c r="AB62" i="1"/>
  <c r="AB50" i="6"/>
  <c r="AB44" i="6"/>
  <c r="AB34" i="6"/>
  <c r="AC34" i="6" s="1"/>
  <c r="AB85" i="6"/>
  <c r="AC85" i="6" s="1"/>
  <c r="AB66" i="6"/>
  <c r="AC66" i="6" s="1"/>
  <c r="AB24" i="6"/>
  <c r="AC24" i="6" s="1"/>
  <c r="AB76" i="6"/>
  <c r="AB21" i="6"/>
  <c r="AB3" i="6"/>
  <c r="AB163" i="6" s="1"/>
  <c r="AB164" i="6" s="1"/>
  <c r="AB48" i="6"/>
  <c r="AC48" i="6" s="1"/>
  <c r="AB86" i="6"/>
  <c r="AC86" i="6" s="1"/>
  <c r="AB29" i="1"/>
  <c r="AC29" i="1" s="1"/>
  <c r="AB18" i="6"/>
  <c r="AC18" i="6" s="1"/>
  <c r="AB46" i="6"/>
  <c r="AC46" i="6" s="1"/>
  <c r="AB32" i="6"/>
  <c r="AC32" i="6" s="1"/>
  <c r="AB60" i="6"/>
  <c r="AB27" i="6"/>
  <c r="AC27" i="6" s="1"/>
  <c r="AB54" i="6"/>
  <c r="AC54" i="6" s="1"/>
  <c r="AB29" i="6"/>
  <c r="AB37" i="6"/>
  <c r="AC37" i="6" s="1"/>
  <c r="AB19" i="6"/>
  <c r="AC19" i="6" s="1"/>
  <c r="AB56" i="6"/>
  <c r="AC56" i="6" s="1"/>
  <c r="V161" i="6"/>
  <c r="D47" i="5"/>
  <c r="Q162" i="6"/>
  <c r="C10" i="5"/>
  <c r="AA160" i="1"/>
  <c r="AA161" i="1" s="1"/>
  <c r="AA162" i="1" s="1"/>
  <c r="AA163" i="1"/>
  <c r="AA164" i="1" s="1"/>
  <c r="AC81" i="6"/>
  <c r="AC47" i="6"/>
  <c r="W161" i="6"/>
  <c r="D48" i="5"/>
  <c r="X3" i="1"/>
  <c r="W163" i="1"/>
  <c r="W164" i="1" s="1"/>
  <c r="W160" i="1"/>
  <c r="W161" i="1" s="1"/>
  <c r="W162" i="1" s="1"/>
  <c r="R161" i="6"/>
  <c r="C48" i="5"/>
  <c r="C49" i="5" s="1"/>
  <c r="B11" i="5"/>
  <c r="B12" i="5" s="1"/>
  <c r="M162" i="6"/>
  <c r="D38" i="5"/>
  <c r="B6" i="5"/>
  <c r="B7" i="5" s="1"/>
  <c r="M162" i="1"/>
  <c r="R166" i="6"/>
  <c r="C38" i="5"/>
  <c r="AC67" i="6"/>
  <c r="AC55" i="6"/>
  <c r="S160" i="6"/>
  <c r="AC26" i="6"/>
  <c r="AF146" i="6"/>
  <c r="AI146" i="6" s="1"/>
  <c r="AF145" i="6"/>
  <c r="AI145" i="6" s="1"/>
  <c r="AF62" i="6"/>
  <c r="AF48" i="6"/>
  <c r="AI48" i="6" s="1"/>
  <c r="AF60" i="6"/>
  <c r="AI60" i="6" s="1"/>
  <c r="AF56" i="6"/>
  <c r="AI56" i="6" s="1"/>
  <c r="AF52" i="6"/>
  <c r="AI52" i="6" s="1"/>
  <c r="AF36" i="6"/>
  <c r="AI36" i="6" s="1"/>
  <c r="AF50" i="6"/>
  <c r="AI50" i="6" s="1"/>
  <c r="AF83" i="6"/>
  <c r="AI83" i="6" s="1"/>
  <c r="AF4" i="6"/>
  <c r="AF16" i="6"/>
  <c r="AI16" i="6" s="1"/>
  <c r="AF42" i="6"/>
  <c r="AI42" i="6" s="1"/>
  <c r="AF154" i="6"/>
  <c r="AI154" i="6" s="1"/>
  <c r="AF38" i="6"/>
  <c r="AI38" i="6" s="1"/>
  <c r="AF18" i="6"/>
  <c r="AI18" i="6" s="1"/>
  <c r="AF20" i="6"/>
  <c r="AI20" i="6" s="1"/>
  <c r="AF23" i="6"/>
  <c r="AI23" i="6" s="1"/>
  <c r="AF46" i="6"/>
  <c r="AF112" i="6"/>
  <c r="AI112" i="6" s="1"/>
  <c r="AF82" i="6"/>
  <c r="AI82" i="6" s="1"/>
  <c r="AF54" i="6"/>
  <c r="AI54" i="6" s="1"/>
  <c r="AF26" i="6"/>
  <c r="AF76" i="6"/>
  <c r="AI76" i="6" s="1"/>
  <c r="AF74" i="6"/>
  <c r="AI74" i="6" s="1"/>
  <c r="AF68" i="6"/>
  <c r="AI68" i="6" s="1"/>
  <c r="AF107" i="6"/>
  <c r="AF30" i="6"/>
  <c r="AI30" i="6" s="1"/>
  <c r="AF140" i="6"/>
  <c r="AF122" i="6"/>
  <c r="AI122" i="6" s="1"/>
  <c r="AF34" i="6"/>
  <c r="AI34" i="6" s="1"/>
  <c r="AF119" i="6"/>
  <c r="AI119" i="6" s="1"/>
  <c r="AF123" i="6"/>
  <c r="AI123" i="6" s="1"/>
  <c r="AF116" i="6"/>
  <c r="AI116" i="6" s="1"/>
  <c r="AF152" i="6"/>
  <c r="AF120" i="6"/>
  <c r="AI120" i="6" s="1"/>
  <c r="AF64" i="6"/>
  <c r="AI64" i="6" s="1"/>
  <c r="AF80" i="6"/>
  <c r="AI80" i="6" s="1"/>
  <c r="AF114" i="6"/>
  <c r="AI114" i="6" s="1"/>
  <c r="AF6" i="6"/>
  <c r="AI6" i="6" s="1"/>
  <c r="AF156" i="6"/>
  <c r="AI156" i="6" s="1"/>
  <c r="AF24" i="6"/>
  <c r="AI24" i="6" s="1"/>
  <c r="AF32" i="6"/>
  <c r="AF66" i="6"/>
  <c r="AI66" i="6" s="1"/>
  <c r="AF109" i="6"/>
  <c r="AI109" i="6" s="1"/>
  <c r="AF78" i="6"/>
  <c r="AI78" i="6" s="1"/>
  <c r="AF142" i="6"/>
  <c r="AI142" i="6" s="1"/>
  <c r="AF8" i="6"/>
  <c r="AI8" i="6" s="1"/>
  <c r="AF72" i="6"/>
  <c r="AF132" i="6"/>
  <c r="AI132" i="6" s="1"/>
  <c r="AF25" i="6"/>
  <c r="AF121" i="6"/>
  <c r="AI121" i="6" s="1"/>
  <c r="AF157" i="6"/>
  <c r="AF10" i="6"/>
  <c r="AI10" i="6" s="1"/>
  <c r="AF111" i="6"/>
  <c r="AI111" i="6" s="1"/>
  <c r="AF155" i="6"/>
  <c r="AF17" i="6"/>
  <c r="AF11" i="6"/>
  <c r="AI11" i="6" s="1"/>
  <c r="AF55" i="6"/>
  <c r="AF91" i="6"/>
  <c r="AI91" i="6" s="1"/>
  <c r="AF149" i="6"/>
  <c r="AI149" i="6" s="1"/>
  <c r="AF93" i="6"/>
  <c r="AI93" i="6" s="1"/>
  <c r="AF22" i="6"/>
  <c r="AI22" i="6" s="1"/>
  <c r="AF117" i="6"/>
  <c r="AI117" i="6" s="1"/>
  <c r="AF5" i="6"/>
  <c r="AI5" i="6" s="1"/>
  <c r="AF40" i="6"/>
  <c r="AI40" i="6" s="1"/>
  <c r="AF9" i="6"/>
  <c r="AF95" i="6"/>
  <c r="AI95" i="6" s="1"/>
  <c r="AF86" i="6"/>
  <c r="AF89" i="6"/>
  <c r="AI89" i="6" s="1"/>
  <c r="AF144" i="6"/>
  <c r="AI144" i="6" s="1"/>
  <c r="AF84" i="6"/>
  <c r="AF58" i="6"/>
  <c r="AF61" i="6"/>
  <c r="AF153" i="6"/>
  <c r="AF139" i="6"/>
  <c r="AI139" i="6" s="1"/>
  <c r="AF143" i="6"/>
  <c r="AF87" i="6"/>
  <c r="AI87" i="6" s="1"/>
  <c r="AF141" i="6"/>
  <c r="AI141" i="6" s="1"/>
  <c r="AF69" i="6"/>
  <c r="AF113" i="6"/>
  <c r="AI113" i="6" s="1"/>
  <c r="AF71" i="6"/>
  <c r="AI71" i="6" s="1"/>
  <c r="AF100" i="6"/>
  <c r="AI100" i="6" s="1"/>
  <c r="AF67" i="6"/>
  <c r="AI67" i="6" s="1"/>
  <c r="AF19" i="6"/>
  <c r="AF14" i="6"/>
  <c r="AI14" i="6" s="1"/>
  <c r="AF124" i="6"/>
  <c r="AI124" i="6" s="1"/>
  <c r="AF101" i="6"/>
  <c r="AI101" i="6" s="1"/>
  <c r="AF44" i="6"/>
  <c r="AF7" i="6"/>
  <c r="AI7" i="6" s="1"/>
  <c r="AF150" i="6"/>
  <c r="AI150" i="6" s="1"/>
  <c r="AF12" i="6"/>
  <c r="AI12" i="6" s="1"/>
  <c r="AF57" i="6"/>
  <c r="AI57" i="6" s="1"/>
  <c r="AF92" i="6"/>
  <c r="AI92" i="6" s="1"/>
  <c r="AF147" i="6"/>
  <c r="AI147" i="6" s="1"/>
  <c r="AF151" i="6"/>
  <c r="AI151" i="6" s="1"/>
  <c r="AF65" i="6"/>
  <c r="AI65" i="6" s="1"/>
  <c r="AF90" i="6"/>
  <c r="AF70" i="6"/>
  <c r="AI70" i="6" s="1"/>
  <c r="AF94" i="6"/>
  <c r="AF3" i="6"/>
  <c r="AF148" i="6"/>
  <c r="AI148" i="6" s="1"/>
  <c r="AF134" i="6"/>
  <c r="AI134" i="6" s="1"/>
  <c r="AF125" i="6"/>
  <c r="AI125" i="6" s="1"/>
  <c r="AF15" i="6"/>
  <c r="AI15" i="6" s="1"/>
  <c r="AF21" i="6"/>
  <c r="AI21" i="6" s="1"/>
  <c r="AF96" i="6"/>
  <c r="AF63" i="6"/>
  <c r="AI63" i="6" s="1"/>
  <c r="AF49" i="6"/>
  <c r="AF28" i="6"/>
  <c r="AI28" i="6" s="1"/>
  <c r="AF85" i="6"/>
  <c r="AI85" i="6" s="1"/>
  <c r="AF99" i="6"/>
  <c r="AI99" i="6" s="1"/>
  <c r="AF13" i="6"/>
  <c r="AI13" i="6" s="1"/>
  <c r="AF88" i="6"/>
  <c r="AI88" i="6" s="1"/>
  <c r="AF102" i="6"/>
  <c r="AI102" i="6" s="1"/>
  <c r="AF97" i="6"/>
  <c r="AI97" i="6" s="1"/>
  <c r="AF115" i="6"/>
  <c r="AI115" i="6" s="1"/>
  <c r="AF98" i="6"/>
  <c r="AF53" i="6"/>
  <c r="AI53" i="6" s="1"/>
  <c r="AF118" i="6"/>
  <c r="AI118" i="6" s="1"/>
  <c r="AF127" i="6"/>
  <c r="AI127" i="6" s="1"/>
  <c r="AF51" i="6"/>
  <c r="AI51" i="6" s="1"/>
  <c r="AF59" i="6"/>
  <c r="AI59" i="6" s="1"/>
  <c r="AF31" i="6"/>
  <c r="AI31" i="6" s="1"/>
  <c r="AF79" i="6"/>
  <c r="AI79" i="6" s="1"/>
  <c r="AF131" i="6"/>
  <c r="AI131" i="6" s="1"/>
  <c r="AF75" i="6"/>
  <c r="AI75" i="6" s="1"/>
  <c r="AF39" i="6"/>
  <c r="AF27" i="6"/>
  <c r="AI27" i="6" s="1"/>
  <c r="AF43" i="6"/>
  <c r="AI43" i="6" s="1"/>
  <c r="AF29" i="6"/>
  <c r="AI29" i="6" s="1"/>
  <c r="AF77" i="6"/>
  <c r="AI77" i="6" s="1"/>
  <c r="AF108" i="6"/>
  <c r="AF106" i="6"/>
  <c r="AF129" i="6"/>
  <c r="AI129" i="6" s="1"/>
  <c r="AF130" i="6"/>
  <c r="AF105" i="6"/>
  <c r="AI105" i="6" s="1"/>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I58" i="6"/>
  <c r="AI4" i="6"/>
  <c r="AB111" i="6"/>
  <c r="AB150" i="6"/>
  <c r="AB102" i="6"/>
  <c r="AB105" i="6"/>
  <c r="AB103" i="6"/>
  <c r="AB137" i="6"/>
  <c r="AB106" i="6"/>
  <c r="AB108" i="6"/>
  <c r="AC108" i="6" s="1"/>
  <c r="AB135" i="6"/>
  <c r="AC135" i="6" s="1"/>
  <c r="AB98" i="6"/>
  <c r="AB140" i="6"/>
  <c r="AC140" i="6" s="1"/>
  <c r="AI55" i="6"/>
  <c r="AB151" i="6"/>
  <c r="AC4" i="6"/>
  <c r="AB133" i="6"/>
  <c r="AB118" i="6"/>
  <c r="AC79" i="6"/>
  <c r="AB101" i="6"/>
  <c r="AB124" i="6"/>
  <c r="AB128" i="6"/>
  <c r="AC128" i="6" s="1"/>
  <c r="AB154" i="6"/>
  <c r="AC154" i="6" s="1"/>
  <c r="AC52" i="6"/>
  <c r="AG134" i="6"/>
  <c r="AG140" i="6"/>
  <c r="AG152" i="6"/>
  <c r="AG136" i="6"/>
  <c r="AG104" i="6"/>
  <c r="AG154" i="6"/>
  <c r="AG94" i="6"/>
  <c r="AG86" i="6"/>
  <c r="AG98" i="6"/>
  <c r="AG56" i="6"/>
  <c r="AG57" i="6"/>
  <c r="AJ57" i="6" s="1"/>
  <c r="AG67" i="6"/>
  <c r="AJ67" i="6" s="1"/>
  <c r="AG135" i="6"/>
  <c r="AG74" i="6"/>
  <c r="AG90" i="6"/>
  <c r="AG52" i="6"/>
  <c r="AG100" i="6"/>
  <c r="AG155" i="6"/>
  <c r="AG84" i="6"/>
  <c r="AG61" i="6"/>
  <c r="AG139" i="6"/>
  <c r="AG156" i="6"/>
  <c r="AG53" i="6"/>
  <c r="AG69" i="6"/>
  <c r="AG92" i="6"/>
  <c r="AG48" i="6"/>
  <c r="AG55" i="6"/>
  <c r="AG59" i="6"/>
  <c r="AG130" i="6"/>
  <c r="AG128" i="6"/>
  <c r="AG9" i="6"/>
  <c r="AG41" i="6"/>
  <c r="AG47" i="6"/>
  <c r="AJ47" i="6" s="1"/>
  <c r="AG49" i="6"/>
  <c r="AG121" i="6"/>
  <c r="AG39" i="6"/>
  <c r="AJ39" i="6" s="1"/>
  <c r="AG71" i="6"/>
  <c r="AG19" i="6"/>
  <c r="AG11" i="6"/>
  <c r="AG141" i="6"/>
  <c r="AG123" i="6"/>
  <c r="AH123" i="6" s="1"/>
  <c r="AG45" i="6"/>
  <c r="AG115" i="6"/>
  <c r="AG106" i="6"/>
  <c r="AG76" i="6"/>
  <c r="AG3" i="6"/>
  <c r="AG163" i="6" s="1"/>
  <c r="AG29" i="6"/>
  <c r="AG108" i="6"/>
  <c r="AG51" i="6"/>
  <c r="AG119" i="6"/>
  <c r="AG43" i="6"/>
  <c r="AJ43" i="6" s="1"/>
  <c r="AG15" i="6"/>
  <c r="AG7" i="6"/>
  <c r="AG26" i="6"/>
  <c r="AG21" i="6"/>
  <c r="AG13" i="6"/>
  <c r="AJ13" i="6" s="1"/>
  <c r="AG146" i="6"/>
  <c r="AH146" i="6" s="1"/>
  <c r="AG37" i="6"/>
  <c r="AG117" i="6"/>
  <c r="AG17" i="6"/>
  <c r="AG132" i="6"/>
  <c r="AH132" i="6" s="1"/>
  <c r="AG78" i="6"/>
  <c r="AG113" i="6"/>
  <c r="AG5" i="6"/>
  <c r="AG62" i="6"/>
  <c r="AH62" i="6" s="1"/>
  <c r="AG120" i="6"/>
  <c r="AG85" i="6"/>
  <c r="AG60" i="6"/>
  <c r="AJ60" i="6" s="1"/>
  <c r="AG72" i="6"/>
  <c r="AG124" i="6"/>
  <c r="AG54" i="6"/>
  <c r="AG95" i="6"/>
  <c r="AG35" i="6"/>
  <c r="AG127" i="6"/>
  <c r="AG65" i="6"/>
  <c r="AG73" i="6"/>
  <c r="AG97" i="6"/>
  <c r="AG102" i="6"/>
  <c r="AH102" i="6" s="1"/>
  <c r="AG105" i="6"/>
  <c r="AG70" i="6"/>
  <c r="AG93" i="6"/>
  <c r="AG133" i="6"/>
  <c r="AG64" i="6"/>
  <c r="AG89" i="6"/>
  <c r="AG122" i="6"/>
  <c r="AG23" i="6"/>
  <c r="AG148" i="6"/>
  <c r="AG147" i="6"/>
  <c r="AG137" i="6"/>
  <c r="AG81" i="6"/>
  <c r="AG77" i="6"/>
  <c r="AJ77" i="6" s="1"/>
  <c r="AG143" i="6"/>
  <c r="AG33" i="6"/>
  <c r="AJ33" i="6" s="1"/>
  <c r="AG153" i="6"/>
  <c r="AH153" i="6" s="1"/>
  <c r="AG114" i="6"/>
  <c r="AG68" i="6"/>
  <c r="AG103" i="6"/>
  <c r="AG101" i="6"/>
  <c r="AG63" i="6"/>
  <c r="AJ63" i="6" s="1"/>
  <c r="AG125" i="6"/>
  <c r="AG144" i="6"/>
  <c r="AG126" i="6"/>
  <c r="AG88" i="6"/>
  <c r="AJ88" i="6" s="1"/>
  <c r="AG112" i="6"/>
  <c r="AG150" i="6"/>
  <c r="AH150" i="6" s="1"/>
  <c r="AG99" i="6"/>
  <c r="AG66" i="6"/>
  <c r="AG138" i="6"/>
  <c r="AG31" i="6"/>
  <c r="AJ31" i="6" s="1"/>
  <c r="AG79" i="6"/>
  <c r="AJ79" i="6" s="1"/>
  <c r="AG118" i="6"/>
  <c r="AG110" i="6"/>
  <c r="AG75" i="6"/>
  <c r="AJ75" i="6" s="1"/>
  <c r="AG27" i="6"/>
  <c r="AG91" i="6"/>
  <c r="AG96" i="6"/>
  <c r="AG116" i="6"/>
  <c r="AH116" i="6" s="1"/>
  <c r="AG145" i="6"/>
  <c r="AG87" i="6"/>
  <c r="AG24" i="6"/>
  <c r="AG16" i="6"/>
  <c r="AG50" i="6"/>
  <c r="AH50" i="6" s="1"/>
  <c r="AG18" i="6"/>
  <c r="AG107" i="6"/>
  <c r="AG46" i="6"/>
  <c r="AH46" i="6" s="1"/>
  <c r="AG80" i="6"/>
  <c r="AG151" i="6"/>
  <c r="AG109" i="6"/>
  <c r="AG131" i="6"/>
  <c r="AG12" i="6"/>
  <c r="AG6" i="6"/>
  <c r="AG83" i="6"/>
  <c r="AG40" i="6"/>
  <c r="AG4" i="6"/>
  <c r="AG34" i="6"/>
  <c r="AG58" i="6"/>
  <c r="AG142" i="6"/>
  <c r="AG14" i="6"/>
  <c r="AG149" i="6"/>
  <c r="AG10" i="6"/>
  <c r="AG32" i="6"/>
  <c r="AG30" i="6"/>
  <c r="AG25" i="6"/>
  <c r="AG42" i="6"/>
  <c r="AJ42" i="6" s="1"/>
  <c r="AG129" i="6"/>
  <c r="AG36" i="6"/>
  <c r="AG28" i="6"/>
  <c r="AJ28" i="6" s="1"/>
  <c r="AG44" i="6"/>
  <c r="AG8" i="6"/>
  <c r="AG20" i="6"/>
  <c r="AH20" i="6" s="1"/>
  <c r="AG22" i="6"/>
  <c r="AG111" i="6"/>
  <c r="AG38" i="6"/>
  <c r="AG82" i="6"/>
  <c r="AJ82" i="6" s="1"/>
  <c r="AC49" i="6"/>
  <c r="AI62" i="6"/>
  <c r="AI152" i="6"/>
  <c r="AC8" i="6"/>
  <c r="AB125" i="6"/>
  <c r="AB96" i="6"/>
  <c r="AB116" i="6"/>
  <c r="AB148" i="6"/>
  <c r="AB114" i="6"/>
  <c r="AC77" i="6"/>
  <c r="AB119" i="6"/>
  <c r="AC21" i="6"/>
  <c r="AB115" i="6"/>
  <c r="AB113" i="6"/>
  <c r="AB104" i="6"/>
  <c r="AC104" i="6" s="1"/>
  <c r="AB134" i="6"/>
  <c r="AC50" i="6"/>
  <c r="AC14" i="6"/>
  <c r="AC38" i="6"/>
  <c r="AB91" i="6"/>
  <c r="AC88" i="6"/>
  <c r="AB112" i="6"/>
  <c r="AB110" i="6"/>
  <c r="AC110" i="6" s="1"/>
  <c r="AB138" i="6"/>
  <c r="AC76" i="6"/>
  <c r="AB121" i="6"/>
  <c r="AC13" i="6"/>
  <c r="AB156" i="6"/>
  <c r="AB155" i="6"/>
  <c r="AB92" i="6"/>
  <c r="AI9" i="6"/>
  <c r="AI26" i="6"/>
  <c r="AC43" i="6"/>
  <c r="AC39" i="6"/>
  <c r="AA160" i="6"/>
  <c r="AB142" i="6"/>
  <c r="AB107" i="6"/>
  <c r="AC28" i="6"/>
  <c r="AB120" i="6"/>
  <c r="AB93" i="6"/>
  <c r="AB95" i="6"/>
  <c r="AB141" i="6"/>
  <c r="AB132" i="6"/>
  <c r="AC71" i="6"/>
  <c r="AB139" i="6"/>
  <c r="AI17" i="6"/>
  <c r="AI25" i="6"/>
  <c r="AI46" i="6"/>
  <c r="AB129" i="6"/>
  <c r="AC16" i="6"/>
  <c r="AC33" i="6"/>
  <c r="AB122" i="6"/>
  <c r="AB145" i="6"/>
  <c r="AC31" i="6"/>
  <c r="AB144" i="6"/>
  <c r="AB117" i="6"/>
  <c r="AB146" i="6"/>
  <c r="AB130" i="6"/>
  <c r="AC7" i="6"/>
  <c r="AB90" i="6"/>
  <c r="AB94" i="6"/>
  <c r="AI153" i="6"/>
  <c r="AI44" i="6"/>
  <c r="AI107" i="6"/>
  <c r="AC12" i="6"/>
  <c r="AC6" i="6"/>
  <c r="AB149" i="6"/>
  <c r="AC82" i="6"/>
  <c r="AB126" i="6"/>
  <c r="AB99" i="6"/>
  <c r="AC75" i="6"/>
  <c r="AB127" i="6"/>
  <c r="AC62" i="6"/>
  <c r="AB89" i="6"/>
  <c r="AC29" i="6"/>
  <c r="AB100" i="6"/>
  <c r="AI32" i="6"/>
  <c r="AC58" i="6"/>
  <c r="AC42" i="6"/>
  <c r="AC44" i="6"/>
  <c r="AB109" i="6"/>
  <c r="AB131" i="6"/>
  <c r="AB153" i="6"/>
  <c r="AC60" i="6"/>
  <c r="AB147" i="6"/>
  <c r="AB97" i="6"/>
  <c r="AB143" i="6"/>
  <c r="AB123" i="6"/>
  <c r="AB157" i="6"/>
  <c r="AB165" i="6" s="1"/>
  <c r="AB136" i="6"/>
  <c r="AB152" i="6"/>
  <c r="AF38" i="1"/>
  <c r="AI38" i="1" s="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I103" i="1" s="1"/>
  <c r="AF6" i="1"/>
  <c r="AI6" i="1" s="1"/>
  <c r="AF52" i="1"/>
  <c r="AI52" i="1" s="1"/>
  <c r="AF26" i="1"/>
  <c r="AI26" i="1" s="1"/>
  <c r="AF76" i="1"/>
  <c r="AI76" i="1" s="1"/>
  <c r="AF88" i="1"/>
  <c r="AI88" i="1" s="1"/>
  <c r="AF46" i="1"/>
  <c r="AI46" i="1" s="1"/>
  <c r="AF104" i="1"/>
  <c r="AI104" i="1" s="1"/>
  <c r="AF95" i="1"/>
  <c r="AI95" i="1" s="1"/>
  <c r="AF83" i="1"/>
  <c r="AI83" i="1" s="1"/>
  <c r="AF137" i="1"/>
  <c r="AI137" i="1" s="1"/>
  <c r="AF100" i="1"/>
  <c r="AI100" i="1" s="1"/>
  <c r="AF125" i="1"/>
  <c r="AI125" i="1" s="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I51" i="1" s="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B37" i="5"/>
  <c r="AB145" i="1"/>
  <c r="AB144" i="1"/>
  <c r="AC144" i="1" s="1"/>
  <c r="AG145" i="1"/>
  <c r="AG62" i="1"/>
  <c r="AG31" i="1"/>
  <c r="AG29" i="1"/>
  <c r="AG5" i="1"/>
  <c r="AJ5" i="1" s="1"/>
  <c r="AC13" i="1"/>
  <c r="S160" i="1"/>
  <c r="C6" i="5"/>
  <c r="C7" i="5" s="1"/>
  <c r="C43" i="5"/>
  <c r="C44" i="5" s="1"/>
  <c r="D5" i="5"/>
  <c r="D42"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R11" i="3"/>
  <c r="AG157" i="6" s="1"/>
  <c r="AG165" i="6" s="1"/>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H134" i="1" s="1"/>
  <c r="AG117" i="1"/>
  <c r="AG112" i="1"/>
  <c r="AB43" i="1"/>
  <c r="AB10" i="1"/>
  <c r="AC10" i="1" s="1"/>
  <c r="AB125" i="1"/>
  <c r="AC125" i="1" s="1"/>
  <c r="AB117" i="1"/>
  <c r="AC117" i="1" s="1"/>
  <c r="AH23" i="1" l="1"/>
  <c r="AH33" i="1"/>
  <c r="AJ72" i="6"/>
  <c r="AJ71" i="6"/>
  <c r="AK71" i="6" s="1"/>
  <c r="AJ35" i="6"/>
  <c r="AH117" i="1"/>
  <c r="AC3" i="6"/>
  <c r="AJ86" i="6"/>
  <c r="AJ34" i="6"/>
  <c r="AJ29" i="6"/>
  <c r="AJ61" i="6"/>
  <c r="AJ49" i="6"/>
  <c r="AJ51" i="6"/>
  <c r="AK51" i="6" s="1"/>
  <c r="AJ54" i="6"/>
  <c r="AK54" i="6" s="1"/>
  <c r="AJ26" i="6"/>
  <c r="AK26" i="6" s="1"/>
  <c r="AJ19" i="6"/>
  <c r="AJ73" i="6"/>
  <c r="AK73" i="6" s="1"/>
  <c r="AJ11" i="6"/>
  <c r="AK11" i="6" s="1"/>
  <c r="AJ65" i="6"/>
  <c r="AK65" i="6" s="1"/>
  <c r="AJ85" i="6"/>
  <c r="AK85" i="6" s="1"/>
  <c r="AJ55" i="6"/>
  <c r="AK55" i="6" s="1"/>
  <c r="AJ84" i="6"/>
  <c r="AJ36" i="6"/>
  <c r="AK36" i="6" s="1"/>
  <c r="AJ37" i="6"/>
  <c r="AK37" i="6" s="1"/>
  <c r="AJ41" i="6"/>
  <c r="AJ45" i="6"/>
  <c r="AJ68" i="6"/>
  <c r="AK68" i="6" s="1"/>
  <c r="AJ69" i="6"/>
  <c r="AJ53" i="6"/>
  <c r="AK53" i="6" s="1"/>
  <c r="AH63" i="1"/>
  <c r="AI157" i="6"/>
  <c r="AF165" i="6"/>
  <c r="AF166" i="6" s="1"/>
  <c r="AH142" i="6"/>
  <c r="D49" i="5"/>
  <c r="AH5" i="6"/>
  <c r="AH124" i="6"/>
  <c r="AH144" i="6"/>
  <c r="AI3" i="6"/>
  <c r="AF163" i="6"/>
  <c r="AF164" i="6" s="1"/>
  <c r="AA161" i="6"/>
  <c r="E47" i="5"/>
  <c r="D10" i="5"/>
  <c r="V162" i="6"/>
  <c r="AH156" i="1"/>
  <c r="AI157" i="1"/>
  <c r="AI3" i="1"/>
  <c r="AF160" i="1"/>
  <c r="AF161" i="1" s="1"/>
  <c r="AF162" i="1" s="1"/>
  <c r="AF163" i="1"/>
  <c r="AF164" i="1" s="1"/>
  <c r="AJ141" i="6"/>
  <c r="AK141" i="6" s="1"/>
  <c r="AG166" i="6"/>
  <c r="AG164" i="6"/>
  <c r="R162" i="6"/>
  <c r="C11" i="5"/>
  <c r="C12" i="5" s="1"/>
  <c r="AG163" i="1"/>
  <c r="AG164" i="1" s="1"/>
  <c r="AC3" i="1"/>
  <c r="AB160" i="1"/>
  <c r="AB161" i="1" s="1"/>
  <c r="AB162" i="1" s="1"/>
  <c r="AB163" i="1"/>
  <c r="AB164" i="1" s="1"/>
  <c r="AB166" i="6"/>
  <c r="E38" i="5"/>
  <c r="AC157" i="1"/>
  <c r="AB165" i="1"/>
  <c r="AB166" i="1" s="1"/>
  <c r="W162" i="6"/>
  <c r="D11" i="5"/>
  <c r="AH24" i="6"/>
  <c r="AH68" i="6"/>
  <c r="AH145" i="6"/>
  <c r="AH23" i="6"/>
  <c r="C37" i="5"/>
  <c r="AH40" i="6"/>
  <c r="AH14" i="6"/>
  <c r="AH16" i="6"/>
  <c r="AH48" i="6"/>
  <c r="AH111" i="6"/>
  <c r="AH110" i="6"/>
  <c r="AH112" i="6"/>
  <c r="AH95" i="6"/>
  <c r="AH107" i="6"/>
  <c r="AH59" i="6"/>
  <c r="AJ138" i="6"/>
  <c r="AK138" i="6" s="1"/>
  <c r="AH131" i="6"/>
  <c r="AK75" i="6"/>
  <c r="AH93" i="6"/>
  <c r="AH10" i="6"/>
  <c r="AH89" i="6"/>
  <c r="AJ14" i="6"/>
  <c r="AK14" i="6" s="1"/>
  <c r="AJ50" i="6"/>
  <c r="AK50" i="6" s="1"/>
  <c r="AK57" i="6"/>
  <c r="AJ152" i="6"/>
  <c r="AK152" i="6" s="1"/>
  <c r="AH30" i="6"/>
  <c r="AH80" i="6"/>
  <c r="AK34" i="6"/>
  <c r="AH122" i="6"/>
  <c r="AH97" i="6"/>
  <c r="AH149" i="6"/>
  <c r="AK67" i="6"/>
  <c r="AJ105" i="6"/>
  <c r="AK105" i="6" s="1"/>
  <c r="AH69" i="6"/>
  <c r="AJ16" i="6"/>
  <c r="AK16" i="6" s="1"/>
  <c r="AJ155" i="6"/>
  <c r="AH127" i="6"/>
  <c r="AJ48" i="6"/>
  <c r="AK48" i="6" s="1"/>
  <c r="AH91" i="6"/>
  <c r="AH66" i="6"/>
  <c r="AJ130" i="6"/>
  <c r="AK82" i="6"/>
  <c r="AH12" i="6"/>
  <c r="AH133" i="6"/>
  <c r="AH120" i="6"/>
  <c r="AJ106" i="6"/>
  <c r="AJ100" i="6"/>
  <c r="AK100" i="6" s="1"/>
  <c r="AJ92" i="6"/>
  <c r="AK92" i="6" s="1"/>
  <c r="AJ110" i="6"/>
  <c r="AK110" i="6" s="1"/>
  <c r="AK33" i="6"/>
  <c r="AK79" i="6"/>
  <c r="AJ96" i="6"/>
  <c r="AK31" i="6"/>
  <c r="AJ12" i="6"/>
  <c r="AK12" i="6" s="1"/>
  <c r="AC130" i="6"/>
  <c r="AH148" i="6"/>
  <c r="AH54" i="6"/>
  <c r="AH113" i="6"/>
  <c r="AK88"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C144" i="6"/>
  <c r="AJ144" i="6"/>
  <c r="AK144" i="6" s="1"/>
  <c r="AC129" i="6"/>
  <c r="AJ129" i="6"/>
  <c r="AK129" i="6" s="1"/>
  <c r="AH44" i="6"/>
  <c r="AJ44" i="6"/>
  <c r="AK44" i="6" s="1"/>
  <c r="AH83" i="6"/>
  <c r="AJ83" i="6"/>
  <c r="AK83" i="6" s="1"/>
  <c r="AH125" i="6"/>
  <c r="AH143" i="6"/>
  <c r="AH60" i="6"/>
  <c r="AH17" i="6"/>
  <c r="AJ17" i="6"/>
  <c r="AK17" i="6" s="1"/>
  <c r="AH15" i="6"/>
  <c r="AJ15" i="6"/>
  <c r="AK15" i="6" s="1"/>
  <c r="AJ104" i="6"/>
  <c r="AC141" i="6"/>
  <c r="AJ108" i="6"/>
  <c r="AC150" i="6"/>
  <c r="AJ150" i="6"/>
  <c r="AK150" i="6" s="1"/>
  <c r="AH35" i="6"/>
  <c r="AH137" i="6"/>
  <c r="AH106" i="6"/>
  <c r="AH98" i="6"/>
  <c r="AH92" i="6"/>
  <c r="AH154" i="6"/>
  <c r="AI137" i="6"/>
  <c r="AI98" i="6"/>
  <c r="AC143" i="6"/>
  <c r="AJ143" i="6"/>
  <c r="AJ3" i="6"/>
  <c r="AH3" i="6"/>
  <c r="AG160" i="6"/>
  <c r="AH39" i="1"/>
  <c r="AI130" i="6"/>
  <c r="AC95" i="6"/>
  <c r="AJ95" i="6"/>
  <c r="AK95" i="6" s="1"/>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J80" i="6"/>
  <c r="AK80" i="6" s="1"/>
  <c r="AI140" i="6"/>
  <c r="AC127" i="6"/>
  <c r="AJ127" i="6"/>
  <c r="AK127" i="6" s="1"/>
  <c r="AH21" i="1"/>
  <c r="AJ136" i="6"/>
  <c r="AK136" i="6" s="1"/>
  <c r="AC153" i="6"/>
  <c r="AJ153" i="6"/>
  <c r="AK153" i="6" s="1"/>
  <c r="AC138" i="6"/>
  <c r="AC94" i="6"/>
  <c r="AJ94" i="6"/>
  <c r="AC145" i="6"/>
  <c r="AJ145" i="6"/>
  <c r="AK145" i="6" s="1"/>
  <c r="AI84" i="6"/>
  <c r="AC107" i="6"/>
  <c r="AJ107" i="6"/>
  <c r="AK107" i="6" s="1"/>
  <c r="AK43" i="6"/>
  <c r="AJ156" i="6"/>
  <c r="AK156" i="6" s="1"/>
  <c r="AC156" i="6"/>
  <c r="AC112" i="6"/>
  <c r="AJ112" i="6"/>
  <c r="AK112" i="6" s="1"/>
  <c r="AI45" i="6"/>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C131" i="6"/>
  <c r="AJ131" i="6"/>
  <c r="AK131" i="6" s="1"/>
  <c r="AC99" i="6"/>
  <c r="AJ99" i="6"/>
  <c r="AK99" i="6" s="1"/>
  <c r="AJ90" i="6"/>
  <c r="AJ18" i="6"/>
  <c r="AK18" i="6" s="1"/>
  <c r="AC93" i="6"/>
  <c r="AJ93" i="6"/>
  <c r="AK93" i="6" s="1"/>
  <c r="AC142" i="6"/>
  <c r="AJ142" i="6"/>
  <c r="AK142" i="6" s="1"/>
  <c r="AI49" i="6"/>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28" i="6"/>
  <c r="AC101" i="6"/>
  <c r="AJ101" i="6"/>
  <c r="AK101" i="6" s="1"/>
  <c r="AC123" i="6"/>
  <c r="AJ123" i="6"/>
  <c r="AK123" i="6" s="1"/>
  <c r="AC109" i="6"/>
  <c r="AJ109" i="6"/>
  <c r="AK109" i="6" s="1"/>
  <c r="AJ126" i="6"/>
  <c r="AK126" i="6" s="1"/>
  <c r="AC126" i="6"/>
  <c r="AC122" i="6"/>
  <c r="AJ122" i="6"/>
  <c r="AK122" i="6" s="1"/>
  <c r="AC139" i="6"/>
  <c r="AJ139" i="6"/>
  <c r="AK139" i="6" s="1"/>
  <c r="AC121" i="6"/>
  <c r="AJ121" i="6"/>
  <c r="AK121" i="6" s="1"/>
  <c r="AC91" i="6"/>
  <c r="AJ91" i="6"/>
  <c r="AK91" i="6" s="1"/>
  <c r="AI69" i="6"/>
  <c r="AI108" i="6"/>
  <c r="AC119" i="6"/>
  <c r="AJ119" i="6"/>
  <c r="AK119" i="6" s="1"/>
  <c r="AK63" i="6"/>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K61" i="6" s="1"/>
  <c r="AH11" i="6"/>
  <c r="AI106" i="6"/>
  <c r="AC89" i="6"/>
  <c r="AJ89" i="6"/>
  <c r="AK89" i="6" s="1"/>
  <c r="AH4" i="6"/>
  <c r="AJ4" i="6"/>
  <c r="AK4" i="6" s="1"/>
  <c r="AC151" i="6"/>
  <c r="AJ151" i="6"/>
  <c r="AK151" i="6" s="1"/>
  <c r="AH128" i="6"/>
  <c r="AH34" i="1"/>
  <c r="AI128" i="6"/>
  <c r="AC90" i="6"/>
  <c r="AI104" i="6"/>
  <c r="AI19" i="6"/>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42" i="5"/>
  <c r="D6" i="5"/>
  <c r="D7" i="5" s="1"/>
  <c r="D43" i="5"/>
  <c r="D44" i="5" s="1"/>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K112" i="1" s="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AK157" i="6" l="1"/>
  <c r="D12" i="5"/>
  <c r="AK86" i="6"/>
  <c r="AK3" i="6"/>
  <c r="AK19" i="6"/>
  <c r="AK49" i="6"/>
  <c r="AK69" i="6"/>
  <c r="AK84" i="6"/>
  <c r="AK41" i="6"/>
  <c r="AK45" i="6"/>
  <c r="F5" i="5"/>
  <c r="E10" i="5"/>
  <c r="AA162" i="6"/>
  <c r="AF161" i="6"/>
  <c r="F47" i="5"/>
  <c r="AK3" i="1"/>
  <c r="AK157" i="1"/>
  <c r="AG160" i="1"/>
  <c r="AG161" i="1" s="1"/>
  <c r="AG162" i="1" s="1"/>
  <c r="AB161" i="6"/>
  <c r="E48" i="5"/>
  <c r="E49" i="5" s="1"/>
  <c r="AG161" i="6"/>
  <c r="F48" i="5"/>
  <c r="F38" i="5"/>
  <c r="AK155" i="6"/>
  <c r="AK106" i="6"/>
  <c r="AK104" i="6"/>
  <c r="AK90" i="6"/>
  <c r="AK96" i="6"/>
  <c r="AK130" i="6"/>
  <c r="AK128" i="6"/>
  <c r="AK94" i="6"/>
  <c r="AC160" i="6"/>
  <c r="AK108" i="6"/>
  <c r="AK137" i="6"/>
  <c r="AI160" i="6"/>
  <c r="AH160" i="6"/>
  <c r="AK140" i="6"/>
  <c r="AJ160" i="6"/>
  <c r="AK143" i="6"/>
  <c r="AK98" i="6"/>
  <c r="D37" i="5"/>
  <c r="AI160" i="1"/>
  <c r="AK7" i="1"/>
  <c r="F42" i="5"/>
  <c r="AK122" i="1"/>
  <c r="E6" i="5"/>
  <c r="E7" i="5" s="1"/>
  <c r="E43" i="5"/>
  <c r="E44" i="5" s="1"/>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F49" i="5" l="1"/>
  <c r="F10" i="5"/>
  <c r="AF162" i="6"/>
  <c r="F11" i="5"/>
  <c r="AG162" i="6"/>
  <c r="E11" i="5"/>
  <c r="E12" i="5" s="1"/>
  <c r="AB162" i="6"/>
  <c r="AK160" i="6"/>
  <c r="E37" i="5"/>
  <c r="F6" i="5"/>
  <c r="F7" i="5" s="1"/>
  <c r="F43" i="5"/>
  <c r="F44" i="5" s="1"/>
  <c r="AH160" i="1"/>
  <c r="AJ160" i="1"/>
  <c r="AK160" i="1"/>
  <c r="F12" i="5" l="1"/>
  <c r="F37" i="5"/>
</calcChain>
</file>

<file path=xl/sharedStrings.xml><?xml version="1.0" encoding="utf-8"?>
<sst xmlns="http://schemas.openxmlformats.org/spreadsheetml/2006/main" count="393" uniqueCount="261">
  <si>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</si>
  <si>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</si>
  <si>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</si>
  <si>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</si>
  <si>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</si>
  <si>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</si>
  <si>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</si>
  <si>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</si>
  <si>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</si>
  <si>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</si>
  <si>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</si>
  <si>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</si>
  <si>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</si>
  <si>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</si>
  <si>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</si>
  <si>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</si>
  <si>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</si>
  <si>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</si>
  <si>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</si>
  <si>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</si>
  <si>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</si>
  <si>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</si>
  <si>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</si>
  <si>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</si>
  <si>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</si>
  <si>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</si>
  <si>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</si>
  <si>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</si>
  <si>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</si>
  <si>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</si>
  <si>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</si>
  <si>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</si>
  <si>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</si>
  <si>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</si>
  <si>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</si>
  <si>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</si>
  <si>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</si>
  <si>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</si>
  <si>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</si>
  <si>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</si>
  <si>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</si>
  <si>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</si>
  <si>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</si>
  <si>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</si>
  <si>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</si>
  <si>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</si>
  <si>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</si>
  <si>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</si>
  <si>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</si>
  <si>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</si>
  <si>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</si>
  <si>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</si>
  <si>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</si>
  <si>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</si>
  <si>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</si>
  <si>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</si>
  <si>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</si>
  <si>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</si>
  <si>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</si>
  <si>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</si>
  <si>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</si>
  <si>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</si>
  <si>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</si>
  <si>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</si>
  <si>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</si>
  <si>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</si>
  <si>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</si>
  <si>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</si>
  <si>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</si>
  <si>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</si>
  <si>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</si>
  <si>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</si>
  <si>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</si>
  <si>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</si>
  <si>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</si>
  <si>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</si>
  <si>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</si>
  <si>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</si>
  <si>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</si>
  <si>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</si>
  <si>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</si>
  <si>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</si>
  <si>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</si>
  <si>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</si>
  <si>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</si>
  <si>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</si>
  <si>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</si>
  <si>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</si>
  <si>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</si>
  <si>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</si>
  <si>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</si>
  <si>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</si>
  <si>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</si>
  <si>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</si>
  <si>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</si>
  <si>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</si>
  <si>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</si>
  <si>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</si>
  <si>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</si>
  <si>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</si>
  <si>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</si>
  <si>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</si>
  <si>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</si>
  <si>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</si>
  <si>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</si>
  <si>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</si>
  <si>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</si>
  <si>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</si>
  <si>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</si>
  <si>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</si>
  <si>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</si>
  <si>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</si>
  <si>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</si>
  <si>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</si>
  <si>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</si>
  <si>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</si>
  <si>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</si>
  <si>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</si>
  <si>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</si>
  <si>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</si>
  <si>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</si>
  <si>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</si>
  <si>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</si>
  <si>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</si>
  <si>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</si>
  <si>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</si>
  <si>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</si>
  <si>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</si>
  <si>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</si>
  <si>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</si>
  <si>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</si>
  <si>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</si>
  <si>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</si>
  <si>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</si>
  <si>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</si>
  <si>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</si>
  <si>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</si>
  <si>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</si>
  <si>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</si>
  <si>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</si>
  <si>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</si>
  <si>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</si>
  <si>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</si>
  <si>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</si>
  <si>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</si>
  <si>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</si>
  <si>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</si>
  <si>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</si>
  <si>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</si>
  <si>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</si>
  <si>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</si>
  <si>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</si>
  <si>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</si>
  <si>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</si>
  <si>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</si>
  <si>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</si>
  <si>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</si>
  <si>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</si>
  <si>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</si>
  <si>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</si>
  <si>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</si>
  <si>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</si>
  <si>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</si>
  <si>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</si>
  <si>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</si>
  <si>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</si>
  <si>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</si>
  <si>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</si>
  <si>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</si>
  <si>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</si>
  <si>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</si>
  <si>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</si>
  <si>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</si>
  <si>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</si>
  <si>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</si>
  <si>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</si>
  <si>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</si>
  <si>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</si>
  <si>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</si>
  <si>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</si>
  <si>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</si>
  <si>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</si>
  <si>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</si>
  <si>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</si>
  <si>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</si>
  <si>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</si>
  <si>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</si>
  <si>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</si>
  <si>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</si>
  <si>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</si>
  <si>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</si>
  <si>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</si>
  <si>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</si>
  <si>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</si>
  <si>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</si>
  <si>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</si>
  <si>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</si>
  <si>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</si>
  <si>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</si>
  <si>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</si>
  <si>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</si>
  <si>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</si>
  <si>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</si>
  <si>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</si>
  <si>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</si>
  <si>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</si>
  <si>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</si>
  <si>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</si>
  <si>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</si>
  <si>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</si>
  <si>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</si>
  <si>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</si>
  <si>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</si>
  <si>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</si>
  <si>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</si>
  <si>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</si>
  <si>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</si>
  <si>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</si>
  <si>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</si>
  <si>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</si>
  <si>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</si>
  <si>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</si>
  <si>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</si>
  <si>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</si>
  <si>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</si>
  <si>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</si>
  <si>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</si>
  <si>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</si>
  <si>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</si>
  <si>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</si>
  <si>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</si>
  <si>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</si>
  <si>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</si>
  <si>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</si>
  <si>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</si>
  <si>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</si>
  <si>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</si>
  <si>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</si>
  <si>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</si>
  <si>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</si>
  <si>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</si>
  <si>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</si>
  <si>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</si>
  <si>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</si>
  <si>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</si>
  <si>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</si>
  <si>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</si>
  <si>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Low Growth</t>
  </si>
  <si>
    <t>High Growth</t>
  </si>
  <si>
    <t>Change in Dues</t>
  </si>
  <si>
    <t>Total GII Dues Revenue Projected - 3% Growth</t>
  </si>
  <si>
    <t>Total GII Dues Revenue Projected - 7% Growth</t>
  </si>
  <si>
    <t>Total GII Dues Revenue Projected - ZERO Growth</t>
  </si>
  <si>
    <t>Total GII Dues Revenue Projected - NEGATIVE TWO Percent (-2%) Growth</t>
  </si>
  <si>
    <t>PROJECTED TOTAL DUES - 7.925% Growth in 2023</t>
  </si>
  <si>
    <t>PROJECTED TOTAL DUES - ZERO% Growth in 2023</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</si>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</sst>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 numFmtId="168" formatCode="0.00000"/>
  </numFmts>
  <fonts count="32"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b/>
      <sz val="11"/>
      <color rgb="FF000000"/>
      <name val="Times New Roman"/>
      <family val="1"/>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17">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19" fillId="0" borderId="4" xfId="0" applyFont="1" applyBorder="1"/>
    <xf numFmtId="10" fontId="2" fillId="0" borderId="4" xfId="0" applyNumberFormat="1" applyFont="1" applyBorder="1"/>
    <xf numFmtId="0" fontId="19" fillId="3" borderId="4" xfId="0" applyFont="1" applyFill="1" applyBorder="1"/>
    <xf numFmtId="10" fontId="2" fillId="3" borderId="4" xfId="0" applyNumberFormat="1" applyFont="1" applyFill="1" applyBorder="1"/>
    <xf numFmtId="0" fontId="2" fillId="3" borderId="4" xfId="0" applyFont="1" applyFill="1" applyBorder="1"/>
    <xf numFmtId="164" fontId="2" fillId="3" borderId="4" xfId="0" applyNumberFormat="1" applyFont="1" applyFill="1" applyBorder="1"/>
    <xf numFmtId="0" fontId="29" fillId="3" borderId="4" xfId="0" applyFont="1" applyFill="1" applyBorder="1" applyAlignment="1">
      <alignment wrapText="1"/>
    </xf>
    <xf numFmtId="1" fontId="29" fillId="3" borderId="4" xfId="0" applyNumberFormat="1" applyFont="1" applyFill="1" applyBorder="1" applyProtection="1">
      <protection locked="0"/>
    </xf>
    <xf numFmtId="1" fontId="29"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10" fontId="6" fillId="3" borderId="0" xfId="0" applyNumberFormat="1" applyFont="1" applyFill="1" applyAlignment="1">
      <alignment horizontal="right" vertical="top"/>
    </xf>
    <xf numFmtId="10" fontId="6" fillId="3" borderId="0" xfId="0" applyNumberFormat="1" applyFont="1" applyFill="1" applyAlignment="1">
      <alignment horizontal="center" vertical="top"/>
    </xf>
    <xf numFmtId="0" fontId="20" fillId="0" borderId="4" xfId="0" applyFont="1" applyBorder="1"/>
    <xf numFmtId="164" fontId="20" fillId="0" borderId="4" xfId="0" applyNumberFormat="1" applyFont="1" applyBorder="1"/>
    <xf numFmtId="0" fontId="31" fillId="0" borderId="4" xfId="0" applyFont="1" applyBorder="1"/>
    <xf numFmtId="168" fontId="22" fillId="0" borderId="0" xfId="0" applyNumberFormat="1" applyFont="1"/>
    <xf numFmtId="166" fontId="2" fillId="0" borderId="4" xfId="0" applyNumberFormat="1" applyFont="1" applyBorder="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2"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6" fillId="8" borderId="0" xfId="0" applyFont="1" applyFill="1"/>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4" xfId="0" applyFont="1" applyBorder="1" applyAlignment="1">
      <alignment wrapText="1"/>
    </xf>
    <xf numFmtId="0" fontId="2" fillId="0" borderId="4" xfId="0" applyFont="1" applyBorder="1"/>
    <xf numFmtId="0" fontId="29" fillId="9" borderId="4" xfId="0" applyFont="1" applyFill="1" applyBorder="1" applyAlignment="1">
      <alignment wrapText="1"/>
    </xf>
    <xf numFmtId="0" fontId="3" fillId="9" borderId="4" xfId="0" applyFont="1" applyFill="1" applyBorder="1" applyAlignment="1">
      <alignment wrapText="1"/>
    </xf>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topLeftCell="A18" zoomScale="80" zoomScaleNormal="80" workbookViewId="0">
      <selection activeCell="C46" sqref="C46"/>
    </sheetView>
  </sheetViews>
  <sheetFormatPr defaultRowHeight="13" x14ac:dyDescent="0.3"/>
  <cols>
    <col min="1" max="1" width="76.796875" customWidth="1"/>
    <col min="2" max="2" width="8.19921875" customWidth="1"/>
    <col min="3" max="4" width="20.796875" customWidth="1"/>
    <col min="5" max="5" width="11.19921875" customWidth="1"/>
    <col min="6" max="7" width="20.796875" customWidth="1"/>
    <col min="8" max="8" width="13.296875" bestFit="1" customWidth="1"/>
    <col min="9" max="10" width="20.796875" customWidth="1"/>
    <col min="12" max="13" width="20.796875" customWidth="1"/>
    <col min="15" max="16" width="20.796875" customWidth="1"/>
    <col min="18" max="19" width="20.796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5.5" x14ac:dyDescent="0.35">
      <c r="A4" s="45" t="s">
        <v>2</v>
      </c>
      <c r="B4" s="45"/>
      <c r="C4" s="197" t="s">
        <v>3</v>
      </c>
      <c r="D4" s="197"/>
      <c r="E4" s="47"/>
      <c r="F4" s="189">
        <v>2024</v>
      </c>
      <c r="G4" s="189"/>
      <c r="H4" s="47"/>
      <c r="I4" s="198">
        <v>2025</v>
      </c>
      <c r="J4" s="198"/>
      <c r="K4" s="47"/>
      <c r="L4" s="188">
        <v>2026</v>
      </c>
      <c r="M4" s="190"/>
      <c r="N4" s="49"/>
      <c r="O4" s="188">
        <v>2027</v>
      </c>
      <c r="P4" s="191"/>
      <c r="Q4" s="47"/>
      <c r="R4" s="188">
        <v>2028</v>
      </c>
      <c r="S4" s="188"/>
    </row>
    <row r="5" spans="1:19" ht="12" customHeight="1" x14ac:dyDescent="0.35">
      <c r="A5" s="45"/>
      <c r="B5" s="45"/>
      <c r="C5" s="189" t="s">
        <v>4</v>
      </c>
      <c r="D5" s="190"/>
      <c r="E5" s="191"/>
      <c r="F5" s="46"/>
      <c r="G5" s="46"/>
      <c r="H5" s="47"/>
      <c r="I5" s="48"/>
      <c r="J5" s="48"/>
      <c r="K5" s="47"/>
      <c r="L5" s="47"/>
      <c r="M5" s="47"/>
      <c r="N5" s="47"/>
      <c r="O5" s="47"/>
      <c r="P5" s="47"/>
      <c r="Q5" s="47"/>
      <c r="R5" s="47"/>
      <c r="S5" s="47"/>
    </row>
    <row r="6" spans="1:19" ht="59.6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78">
        <v>0</v>
      </c>
      <c r="D8" s="78">
        <v>10642294</v>
      </c>
      <c r="E8" s="47"/>
      <c r="F8" s="54">
        <f>C8*(1+$C$46)</f>
        <v>0</v>
      </c>
      <c r="G8" s="54">
        <v>30000000</v>
      </c>
      <c r="H8" s="55"/>
      <c r="I8" s="54">
        <f>F8*(1+$C$46)</f>
        <v>0</v>
      </c>
      <c r="J8" s="54">
        <f>G8*(1+$C$46)</f>
        <v>30900000</v>
      </c>
      <c r="K8" s="12"/>
      <c r="L8" s="54">
        <f>I8*(1+$C$46)</f>
        <v>0</v>
      </c>
      <c r="M8" s="54">
        <f>J8*(1+$C$46)</f>
        <v>31827000</v>
      </c>
      <c r="N8" s="56"/>
      <c r="O8" s="54">
        <f>L8*(1+$C$46)</f>
        <v>0</v>
      </c>
      <c r="P8" s="54">
        <f>M8*(1+$C$46)</f>
        <v>32781810</v>
      </c>
      <c r="Q8" s="47"/>
      <c r="R8" s="54">
        <f>O8*(1+$C$46)</f>
        <v>0</v>
      </c>
      <c r="S8" s="54">
        <f>P8*(1+$C$46)</f>
        <v>33765264.300000004</v>
      </c>
    </row>
    <row r="9" spans="1:19" ht="15.5" x14ac:dyDescent="0.35">
      <c r="A9" s="52" t="s">
        <v>10</v>
      </c>
      <c r="B9" s="52"/>
      <c r="C9" s="78">
        <f>D8+1</f>
        <v>10642295</v>
      </c>
      <c r="D9" s="78">
        <v>21284589</v>
      </c>
      <c r="E9" s="47"/>
      <c r="F9" s="54">
        <f>G8+1</f>
        <v>30000001</v>
      </c>
      <c r="G9" s="54">
        <f>G8*$B$17</f>
        <v>60000000</v>
      </c>
      <c r="H9" s="55"/>
      <c r="I9" s="54">
        <f>F9*(1+$C$46)</f>
        <v>30900001.030000001</v>
      </c>
      <c r="J9" s="54">
        <f>J$8*$B17</f>
        <v>61800000</v>
      </c>
      <c r="K9" s="12"/>
      <c r="L9" s="54">
        <f>M8+1</f>
        <v>31827001</v>
      </c>
      <c r="M9" s="54">
        <f>M$8*$B17</f>
        <v>63654000</v>
      </c>
      <c r="N9" s="56"/>
      <c r="O9" s="54">
        <f t="shared" ref="O9:O10" si="0">P8+1</f>
        <v>32781811</v>
      </c>
      <c r="P9" s="54">
        <f>P$8*$B17</f>
        <v>65563620</v>
      </c>
      <c r="Q9" s="47"/>
      <c r="R9" s="54">
        <f>S8+1</f>
        <v>33765265.300000004</v>
      </c>
      <c r="S9" s="54">
        <f>P9*(1+$C$46)</f>
        <v>67530528.600000009</v>
      </c>
    </row>
    <row r="10" spans="1:19" ht="15.5" x14ac:dyDescent="0.35">
      <c r="A10" s="52" t="s">
        <v>11</v>
      </c>
      <c r="B10" s="52"/>
      <c r="C10" s="78">
        <f>D9+1</f>
        <v>21284590</v>
      </c>
      <c r="D10" s="78">
        <v>42569177</v>
      </c>
      <c r="E10" s="47"/>
      <c r="F10" s="54">
        <f>G9+1</f>
        <v>60000001</v>
      </c>
      <c r="G10" s="54">
        <f>G8*$B$18</f>
        <v>120000000</v>
      </c>
      <c r="H10" s="55"/>
      <c r="I10" s="54">
        <f>J9+1</f>
        <v>61800001</v>
      </c>
      <c r="J10" s="54">
        <f>J8*$B$18</f>
        <v>123600000</v>
      </c>
      <c r="K10" s="12"/>
      <c r="L10" s="54">
        <f>M9+1</f>
        <v>63654001</v>
      </c>
      <c r="M10" s="54">
        <f>M8*$B$18</f>
        <v>127308000</v>
      </c>
      <c r="N10" s="56"/>
      <c r="O10" s="54">
        <f t="shared" si="0"/>
        <v>65563621</v>
      </c>
      <c r="P10" s="54">
        <f>P8*$B$18</f>
        <v>131127240</v>
      </c>
      <c r="Q10" s="47"/>
      <c r="R10" s="54">
        <f t="shared" ref="R10" si="1">S9+1</f>
        <v>67530529.600000009</v>
      </c>
      <c r="S10" s="54">
        <f>S8*$B$18</f>
        <v>135061057.20000002</v>
      </c>
    </row>
    <row r="11" spans="1:19" ht="15.5" hidden="1" x14ac:dyDescent="0.35">
      <c r="A11" s="52" t="s">
        <v>12</v>
      </c>
      <c r="B11" s="52"/>
      <c r="C11" s="54">
        <f>D10+1</f>
        <v>42569178</v>
      </c>
      <c r="D11" s="54">
        <f>IF($B19&gt;B18,$D$8*$B19,500000000)</f>
        <v>500000000</v>
      </c>
      <c r="E11" s="47"/>
      <c r="F11" s="54">
        <f>G10+1</f>
        <v>120000001</v>
      </c>
      <c r="G11" s="54">
        <f>IF($B19&gt;E18,$D$8*$B19,500000000)</f>
        <v>500000000</v>
      </c>
      <c r="H11" s="55"/>
      <c r="I11" s="54">
        <f>J10+1</f>
        <v>123600001</v>
      </c>
      <c r="J11" s="54">
        <f>IF($B19&gt;H18,$D$8*$B19,500000000)</f>
        <v>500000000</v>
      </c>
      <c r="K11" s="12"/>
      <c r="L11" s="54">
        <f>M10+1</f>
        <v>127308001</v>
      </c>
      <c r="M11" s="54">
        <f>IF($B19&gt;K18,$D$8*$B19,500000000)</f>
        <v>500000000</v>
      </c>
      <c r="N11" s="56"/>
      <c r="O11" s="54">
        <f>P10+1</f>
        <v>131127241</v>
      </c>
      <c r="P11" s="54">
        <f>IF($B19&gt;N18,$D$8*$B19,500000000)</f>
        <v>500000000</v>
      </c>
      <c r="Q11" s="47"/>
      <c r="R11" s="54">
        <f>S10+1</f>
        <v>135061058.20000002</v>
      </c>
      <c r="S11" s="54">
        <f>IF($B19&gt;Q18,$D$8*$B19,500000000)</f>
        <v>500000000</v>
      </c>
    </row>
    <row r="12" spans="1:19" ht="15.5" hidden="1" x14ac:dyDescent="0.35">
      <c r="A12" s="52" t="s">
        <v>13</v>
      </c>
      <c r="B12" s="52"/>
      <c r="C12" s="54">
        <f>IF($B$20&gt;$B19,D11+1,500000000)</f>
        <v>500000000</v>
      </c>
      <c r="D12" s="54">
        <f t="shared" ref="D12:D13" si="2">IF($B20&gt;B19,$D$8*$B20,500000000)</f>
        <v>500000000</v>
      </c>
      <c r="E12" s="47"/>
      <c r="F12" s="54">
        <f>IF($B$20&gt;$B19,G11+1,500000000)</f>
        <v>500000000</v>
      </c>
      <c r="G12" s="54">
        <f t="shared" ref="G12:G13" si="3">IF($B20&gt;E19,$D$8*$B20,500000000)</f>
        <v>500000000</v>
      </c>
      <c r="H12" s="55"/>
      <c r="I12" s="54">
        <f>IF($B$20&gt;$B19,J11+1,500000000)</f>
        <v>500000000</v>
      </c>
      <c r="J12" s="54">
        <f t="shared" ref="J12:J13" si="4">IF($B20&gt;H19,$D$8*$B20,500000000)</f>
        <v>500000000</v>
      </c>
      <c r="K12" s="12"/>
      <c r="L12" s="54">
        <f>IF($B$20&gt;$B19,M11+1,500000000)</f>
        <v>500000000</v>
      </c>
      <c r="M12" s="54">
        <f t="shared" ref="M12:M13" si="5">IF($B20&gt;K19,$D$8*$B20,500000000)</f>
        <v>500000000</v>
      </c>
      <c r="N12" s="56"/>
      <c r="O12" s="54">
        <f>IF($B$20&gt;$B19,P11+1,500000000)</f>
        <v>500000000</v>
      </c>
      <c r="P12" s="54">
        <f t="shared" ref="P12:P13" si="6">IF($B20&gt;N19,$D$8*$B20,500000000)</f>
        <v>500000000</v>
      </c>
      <c r="Q12" s="47"/>
      <c r="R12" s="54">
        <f>IF($B$20&gt;$B19,S11+1,500000000)</f>
        <v>500000000</v>
      </c>
      <c r="S12" s="54">
        <f t="shared" ref="S12:S13" si="7">IF($B20&gt;Q19,$D$8*$B20,500000000)</f>
        <v>500000000</v>
      </c>
    </row>
    <row r="13" spans="1:19" ht="15.5" hidden="1" x14ac:dyDescent="0.35">
      <c r="A13" s="52" t="s">
        <v>14</v>
      </c>
      <c r="B13" s="52"/>
      <c r="C13" s="54">
        <f>IF($B$20&gt;$B20,D12+1,500000000)</f>
        <v>500000000</v>
      </c>
      <c r="D13" s="54">
        <f t="shared" si="2"/>
        <v>500000000</v>
      </c>
      <c r="E13" s="47"/>
      <c r="F13" s="54">
        <f>IF($B$20&gt;$B20,G12+1,500000000)</f>
        <v>500000000</v>
      </c>
      <c r="G13" s="54">
        <f t="shared" si="3"/>
        <v>500000000</v>
      </c>
      <c r="H13" s="55"/>
      <c r="I13" s="54">
        <f>IF($B$20&gt;$B20,J12+1,500000000)</f>
        <v>500000000</v>
      </c>
      <c r="J13" s="54">
        <f t="shared" si="4"/>
        <v>500000000</v>
      </c>
      <c r="K13" s="12"/>
      <c r="L13" s="54">
        <f>IF($B$20&gt;$B20,M12+1,500000000)</f>
        <v>500000000</v>
      </c>
      <c r="M13" s="54">
        <f t="shared" si="5"/>
        <v>500000000</v>
      </c>
      <c r="N13" s="56"/>
      <c r="O13" s="54">
        <f>IF($B$20&gt;$B20,P12+1,500000000)</f>
        <v>500000000</v>
      </c>
      <c r="P13" s="54">
        <f t="shared" si="6"/>
        <v>500000000</v>
      </c>
      <c r="Q13" s="47"/>
      <c r="R13" s="54">
        <f>IF($B$20&gt;$B20,S12+1,500000000)</f>
        <v>500000000</v>
      </c>
      <c r="S13" s="54">
        <f t="shared" si="7"/>
        <v>500000000</v>
      </c>
    </row>
    <row r="14" spans="1:19" ht="15.5" x14ac:dyDescent="0.35">
      <c r="A14" s="45"/>
      <c r="B14" s="45"/>
      <c r="C14" s="57"/>
      <c r="D14" s="57"/>
      <c r="E14" s="47"/>
      <c r="F14" s="56"/>
      <c r="G14" s="56"/>
      <c r="H14" s="55"/>
      <c r="I14" s="58"/>
      <c r="J14" s="58"/>
      <c r="K14" s="12"/>
      <c r="L14" s="56"/>
      <c r="M14" s="56"/>
      <c r="N14" s="56"/>
      <c r="O14" s="56"/>
      <c r="P14" s="56"/>
      <c r="Q14" s="47"/>
      <c r="R14" s="56"/>
      <c r="S14" s="56"/>
    </row>
    <row r="15" spans="1:19" ht="15.5" x14ac:dyDescent="0.35">
      <c r="A15" s="51" t="s">
        <v>15</v>
      </c>
      <c r="B15" s="45"/>
      <c r="C15" s="57"/>
      <c r="D15" s="57"/>
      <c r="E15" s="47"/>
      <c r="F15" s="56"/>
      <c r="G15" s="56"/>
      <c r="H15" s="55"/>
      <c r="I15" s="58"/>
      <c r="J15" s="58"/>
      <c r="K15" s="12"/>
      <c r="L15" s="56"/>
      <c r="M15" s="56"/>
      <c r="N15" s="56"/>
      <c r="O15" s="56"/>
      <c r="P15" s="56"/>
      <c r="Q15" s="47"/>
      <c r="R15" s="47"/>
      <c r="S15" s="47"/>
    </row>
    <row r="16" spans="1:19" ht="113.15" customHeight="1" x14ac:dyDescent="0.35">
      <c r="A16" s="13" t="s">
        <v>16</v>
      </c>
      <c r="B16" s="45"/>
      <c r="C16" s="59"/>
      <c r="D16" s="186"/>
      <c r="E16" s="47"/>
      <c r="F16" s="47"/>
      <c r="G16" s="47"/>
      <c r="H16" s="47"/>
      <c r="I16" s="47"/>
      <c r="J16" s="47"/>
      <c r="K16" s="47"/>
      <c r="L16" s="47"/>
      <c r="M16" s="47"/>
      <c r="N16" s="47"/>
      <c r="O16" s="47"/>
      <c r="P16" s="47"/>
      <c r="Q16" s="47"/>
      <c r="R16" s="47"/>
      <c r="S16" s="47"/>
    </row>
    <row r="17" spans="1:19" ht="31" x14ac:dyDescent="0.35">
      <c r="A17" s="60" t="s">
        <v>17</v>
      </c>
      <c r="B17" s="65">
        <v>2</v>
      </c>
      <c r="C17" s="59"/>
      <c r="D17" s="55"/>
      <c r="E17" s="47"/>
      <c r="F17" s="47"/>
      <c r="G17" s="47"/>
      <c r="H17" s="47"/>
      <c r="I17" s="47"/>
      <c r="J17" s="47"/>
      <c r="K17" s="47"/>
      <c r="L17" s="47"/>
      <c r="M17" s="47"/>
      <c r="N17" s="47"/>
      <c r="O17" s="47"/>
      <c r="P17" s="47"/>
      <c r="Q17" s="47"/>
      <c r="R17" s="47"/>
      <c r="S17" s="47"/>
    </row>
    <row r="18" spans="1:19" ht="31" x14ac:dyDescent="0.35">
      <c r="A18" s="60" t="s">
        <v>18</v>
      </c>
      <c r="B18" s="61">
        <v>4</v>
      </c>
      <c r="C18" s="62"/>
      <c r="D18" s="63"/>
      <c r="E18" s="47"/>
      <c r="F18" s="47"/>
      <c r="G18" s="47"/>
      <c r="H18" s="47"/>
      <c r="I18" s="47"/>
      <c r="J18" s="47"/>
      <c r="K18" s="47"/>
      <c r="L18" s="47"/>
      <c r="M18" s="47"/>
      <c r="N18" s="47"/>
      <c r="O18" s="47"/>
      <c r="P18" s="47"/>
      <c r="Q18" s="47"/>
      <c r="R18" s="47"/>
      <c r="S18" s="47"/>
    </row>
    <row r="19" spans="1:19" ht="49.15" customHeight="1" x14ac:dyDescent="0.35">
      <c r="A19" s="60" t="s">
        <v>19</v>
      </c>
      <c r="B19" s="64">
        <v>0</v>
      </c>
      <c r="C19" s="47"/>
      <c r="D19" s="55"/>
      <c r="E19" s="47"/>
      <c r="F19" s="47"/>
      <c r="G19" s="55"/>
      <c r="H19" s="47"/>
      <c r="I19" s="47"/>
      <c r="J19" s="47"/>
      <c r="K19" s="47"/>
      <c r="L19" s="47"/>
      <c r="M19" s="47"/>
      <c r="N19" s="47"/>
      <c r="O19" s="47"/>
      <c r="P19" s="47"/>
      <c r="Q19" s="47"/>
      <c r="R19" s="47"/>
      <c r="S19" s="47"/>
    </row>
    <row r="20" spans="1:19" ht="49.15" customHeight="1" x14ac:dyDescent="0.35">
      <c r="A20" s="60" t="s">
        <v>20</v>
      </c>
      <c r="B20" s="65">
        <v>0</v>
      </c>
      <c r="C20" s="62"/>
      <c r="D20" s="66"/>
      <c r="E20" s="47"/>
      <c r="F20" s="47"/>
      <c r="G20" s="47"/>
      <c r="H20" s="47"/>
      <c r="I20" s="47"/>
      <c r="J20" s="47"/>
      <c r="K20" s="47"/>
      <c r="L20" s="47"/>
      <c r="M20" s="47"/>
      <c r="N20" s="47"/>
      <c r="O20" s="47"/>
      <c r="P20" s="47"/>
      <c r="Q20" s="47"/>
      <c r="R20" s="47"/>
      <c r="S20" s="47"/>
    </row>
    <row r="21" spans="1:19" ht="49.15" customHeight="1" x14ac:dyDescent="0.3">
      <c r="A21" s="67" t="s">
        <v>21</v>
      </c>
      <c r="B21" s="65">
        <v>0</v>
      </c>
      <c r="C21" s="59"/>
      <c r="D21" s="47"/>
      <c r="E21" s="47"/>
      <c r="F21" s="47"/>
      <c r="G21" s="47"/>
      <c r="H21" s="47"/>
      <c r="I21" s="47"/>
      <c r="J21" s="47"/>
      <c r="K21" s="47"/>
      <c r="L21" s="47"/>
      <c r="M21" s="47"/>
      <c r="N21" s="47"/>
      <c r="O21" s="47"/>
      <c r="P21" s="47"/>
      <c r="Q21" s="47"/>
      <c r="R21" s="47"/>
      <c r="S21" s="47"/>
    </row>
    <row r="22" spans="1:19" ht="15.5" x14ac:dyDescent="0.35">
      <c r="A22" s="45"/>
      <c r="B22" s="45"/>
      <c r="C22" s="57"/>
      <c r="D22" s="57"/>
      <c r="E22" s="47"/>
      <c r="F22" s="56"/>
      <c r="G22" s="56"/>
      <c r="H22" s="55"/>
      <c r="I22" s="59"/>
      <c r="J22" s="47"/>
      <c r="K22" s="47"/>
      <c r="L22" s="47"/>
      <c r="M22" s="47"/>
      <c r="N22" s="47"/>
      <c r="O22" s="47"/>
      <c r="P22" s="47"/>
      <c r="Q22" s="47"/>
      <c r="R22" s="47"/>
      <c r="S22" s="47"/>
    </row>
    <row r="23" spans="1:19" ht="65.150000000000006" customHeight="1" x14ac:dyDescent="0.35">
      <c r="A23" s="51" t="s">
        <v>22</v>
      </c>
      <c r="B23" s="45"/>
      <c r="C23" s="68"/>
      <c r="D23" s="12"/>
      <c r="E23" s="47"/>
      <c r="F23" s="47"/>
      <c r="G23" s="47"/>
      <c r="H23" s="47"/>
      <c r="I23" s="47"/>
      <c r="J23" s="47"/>
      <c r="K23" s="47"/>
      <c r="L23" s="47"/>
      <c r="M23" s="47"/>
      <c r="N23" s="47"/>
      <c r="O23" s="47"/>
      <c r="P23" s="47"/>
      <c r="Q23" s="47"/>
      <c r="R23" s="47"/>
      <c r="S23" s="47"/>
    </row>
    <row r="24" spans="1:19" ht="15.5" x14ac:dyDescent="0.35">
      <c r="A24" s="52" t="s">
        <v>23</v>
      </c>
      <c r="B24" s="53"/>
      <c r="C24" s="69">
        <v>5.0000000000000001E-3</v>
      </c>
      <c r="D24" s="70"/>
      <c r="E24" s="47"/>
      <c r="F24" s="47"/>
      <c r="G24" s="47"/>
      <c r="H24" s="47"/>
      <c r="I24" s="47"/>
      <c r="J24" s="47"/>
      <c r="K24" s="47"/>
      <c r="L24" s="47"/>
      <c r="M24" s="47"/>
      <c r="N24" s="47"/>
      <c r="O24" s="47"/>
      <c r="P24" s="47"/>
      <c r="Q24" s="47"/>
      <c r="R24" s="47"/>
      <c r="S24" s="47"/>
    </row>
    <row r="25" spans="1:19" ht="15.5" x14ac:dyDescent="0.35">
      <c r="A25" s="52" t="s">
        <v>24</v>
      </c>
      <c r="B25" s="53"/>
      <c r="C25" s="69">
        <v>3.0000000000000001E-3</v>
      </c>
      <c r="D25" s="70"/>
      <c r="E25" s="47"/>
      <c r="F25" s="47"/>
      <c r="G25" s="47"/>
      <c r="H25" s="47"/>
      <c r="I25" s="47"/>
      <c r="J25" s="47"/>
      <c r="K25" s="47"/>
      <c r="L25" s="47"/>
      <c r="M25" s="47"/>
      <c r="N25" s="47"/>
      <c r="O25" s="47"/>
      <c r="P25" s="47"/>
      <c r="Q25" s="47"/>
      <c r="R25" s="47"/>
      <c r="S25" s="47"/>
    </row>
    <row r="26" spans="1:19" ht="15.5" x14ac:dyDescent="0.35">
      <c r="A26" s="52" t="s">
        <v>25</v>
      </c>
      <c r="B26" s="53"/>
      <c r="C26" s="69">
        <v>2E-3</v>
      </c>
      <c r="D26" s="70"/>
      <c r="E26" s="47"/>
      <c r="F26" s="47"/>
      <c r="G26" s="47"/>
      <c r="H26" s="47"/>
      <c r="I26" s="47"/>
      <c r="J26" s="47"/>
      <c r="K26" s="47"/>
      <c r="L26" s="47"/>
      <c r="M26" s="47"/>
      <c r="N26" s="47"/>
      <c r="O26" s="47"/>
      <c r="P26" s="47"/>
      <c r="Q26" s="47"/>
      <c r="R26" s="47"/>
      <c r="S26" s="47"/>
    </row>
    <row r="27" spans="1:19" ht="15.5" x14ac:dyDescent="0.35">
      <c r="A27" s="52" t="s">
        <v>26</v>
      </c>
      <c r="B27" s="53"/>
      <c r="C27" s="69">
        <v>0</v>
      </c>
      <c r="D27" s="70"/>
      <c r="E27" s="47"/>
      <c r="F27" s="47"/>
      <c r="G27" s="47"/>
      <c r="H27" s="47"/>
      <c r="I27" s="47"/>
      <c r="J27" s="47"/>
      <c r="K27" s="47"/>
      <c r="L27" s="47"/>
      <c r="M27" s="47"/>
      <c r="N27" s="47"/>
      <c r="O27" s="47"/>
      <c r="P27" s="47"/>
      <c r="Q27" s="47"/>
      <c r="R27" s="47"/>
      <c r="S27" s="47"/>
    </row>
    <row r="28" spans="1:19" ht="15.5" x14ac:dyDescent="0.35">
      <c r="A28" s="52" t="s">
        <v>27</v>
      </c>
      <c r="B28" s="53"/>
      <c r="C28" s="69">
        <v>0</v>
      </c>
      <c r="D28" s="70"/>
      <c r="E28" s="47"/>
      <c r="F28" s="47"/>
      <c r="G28" s="47"/>
      <c r="H28" s="47"/>
      <c r="I28" s="47"/>
      <c r="J28" s="47"/>
      <c r="K28" s="47"/>
      <c r="L28" s="47"/>
      <c r="M28" s="47"/>
      <c r="N28" s="47"/>
      <c r="O28" s="47"/>
      <c r="P28" s="47"/>
      <c r="Q28" s="47"/>
      <c r="R28" s="47"/>
      <c r="S28" s="47"/>
    </row>
    <row r="29" spans="1:19" ht="15.5" x14ac:dyDescent="0.35">
      <c r="A29" s="52" t="s">
        <v>28</v>
      </c>
      <c r="B29" s="53"/>
      <c r="C29" s="69">
        <v>0</v>
      </c>
      <c r="D29" s="70"/>
      <c r="E29" s="47"/>
      <c r="F29" s="47"/>
      <c r="G29" s="47"/>
      <c r="H29" s="47"/>
      <c r="I29" s="47"/>
      <c r="J29" s="47"/>
      <c r="K29" s="47"/>
      <c r="L29" s="47"/>
      <c r="M29" s="47"/>
      <c r="N29" s="47"/>
      <c r="O29" s="47"/>
      <c r="P29" s="47"/>
      <c r="Q29" s="47"/>
      <c r="R29" s="47"/>
      <c r="S29" s="47"/>
    </row>
    <row r="30" spans="1:19" ht="15.5" x14ac:dyDescent="0.35">
      <c r="A30" s="45"/>
      <c r="B30" s="45"/>
      <c r="C30" s="59"/>
      <c r="D30" s="47"/>
      <c r="E30" s="47"/>
      <c r="F30" s="47"/>
      <c r="G30" s="47"/>
      <c r="H30" s="47"/>
      <c r="I30" s="47"/>
      <c r="J30" s="47"/>
      <c r="K30" s="47"/>
      <c r="L30" s="47"/>
      <c r="M30" s="47"/>
      <c r="N30" s="47"/>
      <c r="O30" s="47"/>
      <c r="P30" s="47"/>
      <c r="Q30" s="47"/>
      <c r="R30" s="47"/>
      <c r="S30" s="47"/>
    </row>
    <row r="31" spans="1:19" s="84" customFormat="1" ht="15.5" x14ac:dyDescent="0.35">
      <c r="A31" s="72"/>
      <c r="B31" s="72"/>
      <c r="C31" s="192" t="s">
        <v>29</v>
      </c>
      <c r="D31" s="192"/>
      <c r="E31" s="82"/>
      <c r="F31" s="192">
        <v>2024</v>
      </c>
      <c r="G31" s="192"/>
      <c r="H31" s="82"/>
      <c r="I31" s="193">
        <v>2025</v>
      </c>
      <c r="J31" s="193"/>
      <c r="K31" s="82"/>
      <c r="L31" s="194">
        <v>2026</v>
      </c>
      <c r="M31" s="195"/>
      <c r="N31" s="83"/>
      <c r="O31" s="194">
        <v>2027</v>
      </c>
      <c r="P31" s="196"/>
      <c r="Q31" s="82"/>
      <c r="R31" s="194">
        <v>2028</v>
      </c>
      <c r="S31" s="194"/>
    </row>
    <row r="32" spans="1:19" s="24" customFormat="1" ht="18.5" x14ac:dyDescent="0.45">
      <c r="A32" s="71" t="s">
        <v>30</v>
      </c>
      <c r="B32" s="72"/>
      <c r="C32" s="73" t="s">
        <v>31</v>
      </c>
      <c r="D32" s="73"/>
      <c r="E32" s="73"/>
      <c r="F32" s="73"/>
      <c r="G32" s="73"/>
      <c r="H32" s="73"/>
      <c r="I32" s="73"/>
      <c r="J32" s="73"/>
      <c r="K32" s="73"/>
      <c r="L32" s="73"/>
      <c r="M32" s="73"/>
      <c r="N32" s="73"/>
      <c r="O32" s="73"/>
      <c r="P32" s="73"/>
      <c r="Q32" s="73"/>
      <c r="R32" s="73"/>
      <c r="S32" s="73"/>
    </row>
    <row r="33" spans="1:19" s="24" customFormat="1" ht="15.5" x14ac:dyDescent="0.35">
      <c r="A33" s="72" t="s">
        <v>32</v>
      </c>
      <c r="B33" s="72"/>
      <c r="C33" s="74" t="s">
        <v>6</v>
      </c>
      <c r="D33" s="74" t="s">
        <v>7</v>
      </c>
      <c r="E33" s="75"/>
      <c r="F33" s="74" t="s">
        <v>6</v>
      </c>
      <c r="G33" s="74" t="s">
        <v>7</v>
      </c>
      <c r="H33" s="75"/>
      <c r="I33" s="74" t="s">
        <v>6</v>
      </c>
      <c r="J33" s="74" t="s">
        <v>7</v>
      </c>
      <c r="K33" s="75"/>
      <c r="L33" s="74" t="s">
        <v>6</v>
      </c>
      <c r="M33" s="74" t="s">
        <v>7</v>
      </c>
      <c r="N33" s="75"/>
      <c r="O33" s="74" t="s">
        <v>6</v>
      </c>
      <c r="P33" s="74" t="s">
        <v>7</v>
      </c>
      <c r="Q33" s="73"/>
      <c r="R33" s="76" t="s">
        <v>6</v>
      </c>
      <c r="S33" s="76" t="s">
        <v>7</v>
      </c>
    </row>
    <row r="34" spans="1:19" s="24" customFormat="1" ht="15.5" x14ac:dyDescent="0.35">
      <c r="A34" s="77" t="s">
        <v>9</v>
      </c>
      <c r="B34" s="77"/>
      <c r="C34" s="78">
        <v>0</v>
      </c>
      <c r="D34" s="78">
        <v>10642294</v>
      </c>
      <c r="E34" s="73"/>
      <c r="F34" s="79">
        <f>C34*(1+$C$46)</f>
        <v>0</v>
      </c>
      <c r="G34" s="79">
        <f t="shared" ref="G34:G35" si="8">D34*(1+$C$46)</f>
        <v>10961562.82</v>
      </c>
      <c r="H34" s="73"/>
      <c r="I34" s="78">
        <f>F34*(1+$C$46)</f>
        <v>0</v>
      </c>
      <c r="J34" s="78">
        <f t="shared" ref="J34:J36" si="9">G34*(1+$C$46)</f>
        <v>11290409.704600001</v>
      </c>
      <c r="K34" s="80"/>
      <c r="L34" s="78">
        <f>I34*(1+$C$46)</f>
        <v>0</v>
      </c>
      <c r="M34" s="78">
        <f t="shared" ref="M34:M36" si="10">J34*(1+$C$46)</f>
        <v>11629121.995738002</v>
      </c>
      <c r="N34" s="80"/>
      <c r="O34" s="78">
        <f>L34*(1+$C$46)</f>
        <v>0</v>
      </c>
      <c r="P34" s="78">
        <f t="shared" ref="P34:P36" si="11">M34*(1+$C$46)</f>
        <v>11977995.655610142</v>
      </c>
      <c r="Q34" s="73"/>
      <c r="R34" s="78">
        <f t="shared" ref="R34:S36" si="12">O34*(1+$C$46)</f>
        <v>0</v>
      </c>
      <c r="S34" s="78">
        <f t="shared" si="12"/>
        <v>12337335.525278447</v>
      </c>
    </row>
    <row r="35" spans="1:19" s="24" customFormat="1" ht="15.5" x14ac:dyDescent="0.35">
      <c r="A35" s="77" t="s">
        <v>10</v>
      </c>
      <c r="B35" s="77"/>
      <c r="C35" s="78">
        <f>D34+1</f>
        <v>10642295</v>
      </c>
      <c r="D35" s="78">
        <v>21284589</v>
      </c>
      <c r="E35" s="73"/>
      <c r="F35" s="79">
        <f t="shared" ref="F35:F36" si="13">C35*(1+$C$46)</f>
        <v>10961563.85</v>
      </c>
      <c r="G35" s="79">
        <f t="shared" si="8"/>
        <v>21923126.670000002</v>
      </c>
      <c r="H35" s="73"/>
      <c r="I35" s="78">
        <f t="shared" ref="I35:I36" si="14">F35*(1+$C$46)</f>
        <v>11290410.7655</v>
      </c>
      <c r="J35" s="78">
        <f t="shared" si="9"/>
        <v>22580820.470100004</v>
      </c>
      <c r="K35" s="80"/>
      <c r="L35" s="78">
        <f t="shared" ref="L35:L36" si="15">I35*(1+$C$46)</f>
        <v>11629123.088465</v>
      </c>
      <c r="M35" s="78">
        <f t="shared" si="10"/>
        <v>23258245.084203005</v>
      </c>
      <c r="N35" s="80"/>
      <c r="O35" s="78">
        <f t="shared" ref="O35:O36" si="16">L35*(1+$C$46)</f>
        <v>11977996.78111895</v>
      </c>
      <c r="P35" s="78">
        <f t="shared" si="11"/>
        <v>23955992.436729096</v>
      </c>
      <c r="Q35" s="73"/>
      <c r="R35" s="78">
        <f t="shared" si="12"/>
        <v>12337336.684552519</v>
      </c>
      <c r="S35" s="78">
        <f t="shared" si="12"/>
        <v>24674672.20983097</v>
      </c>
    </row>
    <row r="36" spans="1:19" s="24" customFormat="1" ht="15.5" x14ac:dyDescent="0.35">
      <c r="A36" s="77" t="s">
        <v>11</v>
      </c>
      <c r="B36" s="77"/>
      <c r="C36" s="78">
        <f>D35+1</f>
        <v>21284590</v>
      </c>
      <c r="D36" s="78">
        <v>42569177</v>
      </c>
      <c r="E36" s="73"/>
      <c r="F36" s="79">
        <f t="shared" si="13"/>
        <v>21923127.699999999</v>
      </c>
      <c r="G36" s="79">
        <f>G34*4</f>
        <v>43846251.280000001</v>
      </c>
      <c r="H36" s="73"/>
      <c r="I36" s="78">
        <f t="shared" si="14"/>
        <v>22580821.530999999</v>
      </c>
      <c r="J36" s="78">
        <f t="shared" si="9"/>
        <v>45161638.818400003</v>
      </c>
      <c r="K36" s="80"/>
      <c r="L36" s="78">
        <f t="shared" si="15"/>
        <v>23258246.176929999</v>
      </c>
      <c r="M36" s="78">
        <f t="shared" si="10"/>
        <v>46516487.982952006</v>
      </c>
      <c r="N36" s="80"/>
      <c r="O36" s="78">
        <f t="shared" si="16"/>
        <v>23955993.5622379</v>
      </c>
      <c r="P36" s="78">
        <f t="shared" si="11"/>
        <v>47911982.622440569</v>
      </c>
      <c r="Q36" s="73"/>
      <c r="R36" s="78">
        <f t="shared" si="12"/>
        <v>24674673.369105037</v>
      </c>
      <c r="S36" s="78">
        <f t="shared" si="12"/>
        <v>49349342.101113789</v>
      </c>
    </row>
    <row r="37" spans="1:19" s="24" customFormat="1" ht="15.5" x14ac:dyDescent="0.35">
      <c r="A37" s="81"/>
      <c r="B37" s="81"/>
      <c r="C37" s="81"/>
      <c r="D37" s="81"/>
      <c r="E37" s="73"/>
      <c r="F37" s="73"/>
      <c r="G37" s="73"/>
      <c r="H37" s="73"/>
      <c r="I37" s="73"/>
      <c r="J37" s="73"/>
      <c r="K37" s="73"/>
      <c r="L37" s="73"/>
      <c r="M37" s="73"/>
      <c r="N37" s="73"/>
      <c r="O37" s="73"/>
      <c r="P37" s="73"/>
      <c r="Q37" s="73"/>
      <c r="R37" s="73"/>
      <c r="S37" s="73"/>
    </row>
    <row r="38" spans="1:19" s="24" customFormat="1" ht="15.5" x14ac:dyDescent="0.35">
      <c r="A38" s="72" t="s">
        <v>33</v>
      </c>
      <c r="B38" s="72"/>
      <c r="C38" s="81"/>
      <c r="D38" s="81"/>
      <c r="E38" s="73"/>
      <c r="F38" s="73"/>
      <c r="G38" s="73"/>
      <c r="H38" s="73"/>
      <c r="I38" s="73"/>
      <c r="J38" s="73"/>
      <c r="K38" s="73"/>
      <c r="L38" s="73"/>
      <c r="M38" s="73"/>
      <c r="N38" s="73"/>
      <c r="O38" s="73"/>
      <c r="P38" s="73"/>
      <c r="Q38" s="73"/>
      <c r="R38" s="73"/>
      <c r="S38" s="73"/>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opLeftCell="W1" workbookViewId="0">
      <pane ySplit="2" topLeftCell="A151" activePane="bottomLeft" state="frozen"/>
      <selection pane="bottomLeft" activeCell="C6" sqref="C6"/>
    </sheetView>
  </sheetViews>
  <sheetFormatPr defaultColWidth="8.796875" defaultRowHeight="12.5" x14ac:dyDescent="0.3"/>
  <cols>
    <col min="1" max="1" width="24.69921875" style="1" customWidth="1"/>
    <col min="2" max="2" width="7.19921875" style="1" customWidth="1"/>
    <col min="3" max="4" width="18.796875" style="1" customWidth="1"/>
    <col min="5" max="5" width="18.796875" style="37" customWidth="1"/>
    <col min="6" max="6" width="18.796875" style="1" customWidth="1"/>
    <col min="7" max="7" width="13.69921875" style="3" customWidth="1"/>
    <col min="8" max="8" width="14.296875" style="3" customWidth="1"/>
    <col min="9" max="9" width="20.796875" style="21" customWidth="1"/>
    <col min="10" max="28" width="20.796875" style="1" customWidth="1"/>
    <col min="29" max="30" width="20.796875" style="33" customWidth="1"/>
    <col min="31" max="37" width="20.796875" style="1" customWidth="1"/>
    <col min="38" max="16384" width="8.796875" style="1"/>
  </cols>
  <sheetData>
    <row r="1" spans="1:38" ht="18" x14ac:dyDescent="0.3">
      <c r="A1" s="2"/>
      <c r="B1" s="2"/>
      <c r="C1" s="203" t="s">
        <v>41</v>
      </c>
      <c r="D1" s="204"/>
      <c r="E1" s="204"/>
      <c r="F1" s="204"/>
      <c r="G1" s="204"/>
      <c r="H1" s="204"/>
      <c r="I1" s="204"/>
      <c r="J1" s="205">
        <v>2024</v>
      </c>
      <c r="K1" s="206"/>
      <c r="L1" s="206"/>
      <c r="M1" s="206"/>
      <c r="N1" s="206"/>
      <c r="O1" s="203">
        <v>2025</v>
      </c>
      <c r="P1" s="207"/>
      <c r="Q1" s="207"/>
      <c r="R1" s="207"/>
      <c r="S1" s="207"/>
      <c r="T1" s="208">
        <v>2026</v>
      </c>
      <c r="U1" s="207"/>
      <c r="V1" s="207"/>
      <c r="W1" s="207"/>
      <c r="X1" s="207"/>
      <c r="Y1" s="203">
        <v>2027</v>
      </c>
      <c r="Z1" s="207"/>
      <c r="AA1" s="207"/>
      <c r="AB1" s="207"/>
      <c r="AC1" s="207"/>
      <c r="AD1" s="205">
        <v>2028</v>
      </c>
      <c r="AE1" s="209"/>
      <c r="AF1" s="209"/>
      <c r="AG1" s="209"/>
      <c r="AH1" s="210"/>
      <c r="AI1" s="199" t="s">
        <v>42</v>
      </c>
      <c r="AJ1" s="200"/>
      <c r="AK1" s="201"/>
    </row>
    <row r="2" spans="1:38" s="28" customFormat="1" ht="94.15" customHeight="1" x14ac:dyDescent="0.3">
      <c r="A2" s="202" t="s">
        <v>43</v>
      </c>
      <c r="B2" s="202"/>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8" s="93" customFormat="1" ht="14" x14ac:dyDescent="0.3">
      <c r="A3" s="85" t="str">
        <f>'ESTIMATED Earned Revenue'!A4</f>
        <v>Portsmouth, OH</v>
      </c>
      <c r="B3" s="85"/>
      <c r="C3" s="147">
        <f>'ESTIMATED Earned Revenue'!$I4*1.07925</f>
        <v>1733091.6173849998</v>
      </c>
      <c r="D3" s="147">
        <f>'ESTIMATED Earned Revenue'!$L4*1.07925</f>
        <v>1733091.6173849998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8665.4580869249985</v>
      </c>
      <c r="G3" s="150">
        <f t="shared" ref="G3:G34" si="0">E3/$C3</f>
        <v>0.01</v>
      </c>
      <c r="H3" s="150">
        <f t="shared" ref="H3:H34" si="1">F3/$D3</f>
        <v>5.0000000000000001E-3</v>
      </c>
      <c r="I3" s="151">
        <f t="shared" ref="I3:I34" si="2">F3-E3</f>
        <v>-8665.4580869249985</v>
      </c>
      <c r="J3" s="156">
        <f>C3*(1+'Control Panel'!$C$45)</f>
        <v>1785084.3659065499</v>
      </c>
      <c r="K3" s="90">
        <f>D3*(1+'Control Panel'!$C$45)</f>
        <v>1785084.3659065499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8925.4218295327501</v>
      </c>
      <c r="N3" s="91">
        <f t="shared" ref="N3:N34" si="3">M3-L3</f>
        <v>-8925.4218295327501</v>
      </c>
      <c r="O3" s="151">
        <f>J3*(1+'Control Panel'!$C$45)</f>
        <v>1838636.8968837464</v>
      </c>
      <c r="P3" s="151">
        <f>K3*(1+'Control Panel'!$C$45)</f>
        <v>1838636.8968837464</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9193.1844844187326</v>
      </c>
      <c r="S3" s="151">
        <f t="shared" ref="S3:S34" si="4">R3-Q3</f>
        <v>-9193.1844844187326</v>
      </c>
      <c r="T3" s="151">
        <f>O3*(1+'Control Panel'!$C$45)</f>
        <v>1893796.0037902589</v>
      </c>
      <c r="U3" s="151">
        <f>P3*(1+'Control Panel'!$C$45)</f>
        <v>1893796.0037902589</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9468.9800189512953</v>
      </c>
      <c r="X3" s="151">
        <f t="shared" ref="X3:X34" si="5">W3-V3</f>
        <v>-9468.9800189512953</v>
      </c>
      <c r="Y3" s="156">
        <f>T3*(1+'Control Panel'!$C$45)</f>
        <v>1950609.8839039668</v>
      </c>
      <c r="Z3" s="156">
        <f>U3*(1+'Control Panel'!$C$45)</f>
        <v>1950609.8839039668</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9753.0494195198335</v>
      </c>
      <c r="AC3" s="159">
        <f t="shared" ref="AC3:AC34" si="6">AB3-AA3</f>
        <v>-9753.0494195198335</v>
      </c>
      <c r="AD3" s="159">
        <f>Y3*(1+'Control Panel'!$C$45)</f>
        <v>2009128.1804210858</v>
      </c>
      <c r="AE3" s="90">
        <f>Z3*(1+'Control Panel'!$C$45)</f>
        <v>2009128.1804210858</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10045.64090210543</v>
      </c>
      <c r="AH3" s="90">
        <f t="shared" ref="AH3:AH34" si="7">AG3-AF3</f>
        <v>-10045.64090210543</v>
      </c>
      <c r="AI3" s="91">
        <f t="shared" ref="AI3:AI34" si="8">L3+Q3+V3+AA3+AF3</f>
        <v>94772.553309056078</v>
      </c>
      <c r="AJ3" s="91">
        <f t="shared" ref="AJ3:AJ34" si="9">M3+R3+W3+AB3+AG3</f>
        <v>47386.276654528039</v>
      </c>
      <c r="AK3" s="91">
        <f t="shared" ref="AK3:AK34" si="10">AJ3-AI3</f>
        <v>-47386.276654528039</v>
      </c>
      <c r="AL3" s="93">
        <f>IF(N3&lt;0,1,0)</f>
        <v>1</v>
      </c>
    </row>
    <row r="4" spans="1:38" s="93" customFormat="1" ht="14" x14ac:dyDescent="0.3">
      <c r="A4" s="85" t="str">
        <f>'ESTIMATED Earned Revenue'!A5</f>
        <v>Port Huron, MI</v>
      </c>
      <c r="B4" s="85"/>
      <c r="C4" s="94">
        <f>'ESTIMATED Earned Revenue'!$I5*1.07925</f>
        <v>3121917.9072524998</v>
      </c>
      <c r="D4" s="94">
        <f>'ESTIMATED Earned Revenue'!$L5*1.07925</f>
        <v>2874565.5818699999</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14372.82790935</v>
      </c>
      <c r="G4" s="88">
        <f t="shared" si="0"/>
        <v>0.01</v>
      </c>
      <c r="H4" s="89">
        <f t="shared" si="1"/>
        <v>5.0000000000000001E-3</v>
      </c>
      <c r="I4" s="90">
        <f t="shared" si="2"/>
        <v>-16846.351163175001</v>
      </c>
      <c r="J4" s="90">
        <f>C4*(1+'Control Panel'!$C$45)</f>
        <v>3215575.444470075</v>
      </c>
      <c r="K4" s="90">
        <f>D4*(1+'Control Panel'!$C$45)</f>
        <v>2960802.5493260999</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14804.0127466305</v>
      </c>
      <c r="N4" s="91">
        <f t="shared" si="3"/>
        <v>-17351.741698070247</v>
      </c>
      <c r="O4" s="91">
        <f>J4*(1+'Control Panel'!$C$45)</f>
        <v>3312042.7078041774</v>
      </c>
      <c r="P4" s="91">
        <f>K4*(1+'Control Panel'!$C$45)</f>
        <v>3049626.6258058832</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15248.133129029417</v>
      </c>
      <c r="S4" s="91">
        <f t="shared" si="4"/>
        <v>-17872.293949012354</v>
      </c>
      <c r="T4" s="91">
        <f>O4*(1+'Control Panel'!$C$45)</f>
        <v>3411403.989038303</v>
      </c>
      <c r="U4" s="91">
        <f>P4*(1+'Control Panel'!$C$45)</f>
        <v>3141115.4245800599</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15705.5771229003</v>
      </c>
      <c r="X4" s="91">
        <f t="shared" si="5"/>
        <v>-18408.462767482728</v>
      </c>
      <c r="Y4" s="90">
        <f>T4*(1+'Control Panel'!$C$45)</f>
        <v>3513746.1087094522</v>
      </c>
      <c r="Z4" s="90">
        <f>U4*(1+'Control Panel'!$C$45)</f>
        <v>3235348.8873174619</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16176.744436587311</v>
      </c>
      <c r="AC4" s="92">
        <f t="shared" si="6"/>
        <v>-18960.716650507216</v>
      </c>
      <c r="AD4" s="92">
        <f>Y4*(1+'Control Panel'!$C$45)</f>
        <v>3619158.4919707361</v>
      </c>
      <c r="AE4" s="90">
        <f>Z4*(1+'Control Panel'!$C$45)</f>
        <v>3332409.3539369861</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16662.04676968493</v>
      </c>
      <c r="AH4" s="90">
        <f t="shared" si="7"/>
        <v>-19529.538150022432</v>
      </c>
      <c r="AI4" s="91">
        <f t="shared" si="8"/>
        <v>170719.26741992743</v>
      </c>
      <c r="AJ4" s="91">
        <f t="shared" si="9"/>
        <v>78596.514204832463</v>
      </c>
      <c r="AK4" s="91">
        <f t="shared" si="10"/>
        <v>-92122.75321509497</v>
      </c>
      <c r="AL4" s="93">
        <f t="shared" ref="AL4:AL67" si="11">IF(N4&lt;0,1,0)</f>
        <v>1</v>
      </c>
    </row>
    <row r="5" spans="1:38" s="93" customFormat="1" ht="14" x14ac:dyDescent="0.3">
      <c r="A5" s="85" t="str">
        <f>'ESTIMATED Earned Revenue'!A6</f>
        <v>Lufkin, TX</v>
      </c>
      <c r="B5" s="85"/>
      <c r="C5" s="94">
        <f>'ESTIMATED Earned Revenue'!$I6*1.07925</f>
        <v>3960922.8208574997</v>
      </c>
      <c r="D5" s="94">
        <f>'ESTIMATED Earned Revenue'!$L6*1.07925</f>
        <v>3623199.8312924998</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18115.999156462498</v>
      </c>
      <c r="G5" s="88">
        <f t="shared" si="0"/>
        <v>0.01</v>
      </c>
      <c r="H5" s="89">
        <f t="shared" si="1"/>
        <v>5.0000000000000001E-3</v>
      </c>
      <c r="I5" s="90">
        <f t="shared" si="2"/>
        <v>-21493.2290521125</v>
      </c>
      <c r="J5" s="90">
        <f>C5*(1+'Control Panel'!$C$45)</f>
        <v>4079750.505483225</v>
      </c>
      <c r="K5" s="90">
        <f>D5*(1+'Control Panel'!$C$45)</f>
        <v>3731895.8262312748</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18659.479131156375</v>
      </c>
      <c r="N5" s="91">
        <f t="shared" si="3"/>
        <v>-22138.025923675879</v>
      </c>
      <c r="O5" s="91">
        <f>J5*(1+'Control Panel'!$C$45)</f>
        <v>4202143.0206477223</v>
      </c>
      <c r="P5" s="91">
        <f>K5*(1+'Control Panel'!$C$45)</f>
        <v>3843852.7010182133</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19219.263505091069</v>
      </c>
      <c r="S5" s="91">
        <f t="shared" si="4"/>
        <v>-22802.166701386159</v>
      </c>
      <c r="T5" s="91">
        <f>O5*(1+'Control Panel'!$C$45)</f>
        <v>4328207.3112671543</v>
      </c>
      <c r="U5" s="91">
        <f>P5*(1+'Control Panel'!$C$45)</f>
        <v>3959168.28204876</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19795.8414102438</v>
      </c>
      <c r="X5" s="91">
        <f t="shared" si="5"/>
        <v>-23486.231702427747</v>
      </c>
      <c r="Y5" s="90">
        <f>T5*(1+'Control Panel'!$C$45)</f>
        <v>4458053.530605169</v>
      </c>
      <c r="Z5" s="90">
        <f>U5*(1+'Control Panel'!$C$45)</f>
        <v>4077943.3305102228</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20389.716652551113</v>
      </c>
      <c r="AC5" s="92">
        <f t="shared" si="6"/>
        <v>-24190.818653500581</v>
      </c>
      <c r="AD5" s="92">
        <f>Y5*(1+'Control Panel'!$C$45)</f>
        <v>4591795.1365233241</v>
      </c>
      <c r="AE5" s="90">
        <f>Z5*(1+'Control Panel'!$C$45)</f>
        <v>4200281.6304255296</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21001.408152127649</v>
      </c>
      <c r="AH5" s="90">
        <f t="shared" si="7"/>
        <v>-24916.54321310559</v>
      </c>
      <c r="AI5" s="91">
        <f t="shared" si="8"/>
        <v>216599.49504526594</v>
      </c>
      <c r="AJ5" s="91">
        <f t="shared" si="9"/>
        <v>99065.708851170013</v>
      </c>
      <c r="AK5" s="91">
        <f t="shared" si="10"/>
        <v>-117533.78619409593</v>
      </c>
      <c r="AL5" s="93">
        <f t="shared" si="11"/>
        <v>1</v>
      </c>
    </row>
    <row r="6" spans="1:38" s="93" customFormat="1" ht="14" x14ac:dyDescent="0.3">
      <c r="A6" s="85" t="str">
        <f>'ESTIMATED Earned Revenue'!A7</f>
        <v>Ashtabula, OH</v>
      </c>
      <c r="B6" s="85"/>
      <c r="C6" s="94">
        <f>'ESTIMATED Earned Revenue'!$I7*1.07925</f>
        <v>5992418.8501500003</v>
      </c>
      <c r="D6" s="94">
        <f>'ESTIMATED Earned Revenue'!$L7*1.07925</f>
        <v>5257539.8146575</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26287.699073287502</v>
      </c>
      <c r="G6" s="88">
        <f t="shared" si="0"/>
        <v>0.01</v>
      </c>
      <c r="H6" s="89">
        <f t="shared" si="1"/>
        <v>5.0000000000000001E-3</v>
      </c>
      <c r="I6" s="90">
        <f t="shared" si="2"/>
        <v>-33636.489428212502</v>
      </c>
      <c r="J6" s="90">
        <f>C6*(1+'Control Panel'!$C$45)</f>
        <v>6172191.4156545</v>
      </c>
      <c r="K6" s="90">
        <f>D6*(1+'Control Panel'!$C$45)</f>
        <v>5415266.009097225</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27076.330045486127</v>
      </c>
      <c r="N6" s="91">
        <f t="shared" si="3"/>
        <v>-34645.584111058881</v>
      </c>
      <c r="O6" s="91">
        <f>J6*(1+'Control Panel'!$C$45)</f>
        <v>6357357.1581241349</v>
      </c>
      <c r="P6" s="91">
        <f>K6*(1+'Control Panel'!$C$45)</f>
        <v>5577723.9893701421</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27888.619946850711</v>
      </c>
      <c r="S6" s="91">
        <f t="shared" si="4"/>
        <v>-35684.951634390636</v>
      </c>
      <c r="T6" s="91">
        <f>O6*(1+'Control Panel'!$C$45)</f>
        <v>6548077.872867859</v>
      </c>
      <c r="U6" s="91">
        <f>P6*(1+'Control Panel'!$C$45)</f>
        <v>5745055.7090512468</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28725.278545256235</v>
      </c>
      <c r="X6" s="91">
        <f t="shared" si="5"/>
        <v>-36755.500183422351</v>
      </c>
      <c r="Y6" s="90">
        <f>T6*(1+'Control Panel'!$C$45)</f>
        <v>6744520.2090538945</v>
      </c>
      <c r="Z6" s="90">
        <f>U6*(1+'Control Panel'!$C$45)</f>
        <v>5917407.3803227842</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29587.036901613923</v>
      </c>
      <c r="AC6" s="92">
        <f t="shared" si="6"/>
        <v>-37858.165188925028</v>
      </c>
      <c r="AD6" s="92">
        <f>Y6*(1+'Control Panel'!$C$45)</f>
        <v>6946855.8153255116</v>
      </c>
      <c r="AE6" s="90">
        <f>Z6*(1+'Control Panel'!$C$45)</f>
        <v>6094929.6017324682</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30474.648008662341</v>
      </c>
      <c r="AH6" s="90">
        <f t="shared" si="7"/>
        <v>-38993.910144592774</v>
      </c>
      <c r="AI6" s="91">
        <f t="shared" si="8"/>
        <v>327690.02471025899</v>
      </c>
      <c r="AJ6" s="91">
        <f t="shared" si="9"/>
        <v>143751.91344786933</v>
      </c>
      <c r="AK6" s="91">
        <f t="shared" si="10"/>
        <v>-183938.11126238966</v>
      </c>
      <c r="AL6" s="93">
        <f t="shared" si="11"/>
        <v>1</v>
      </c>
    </row>
    <row r="7" spans="1:38" s="93" customFormat="1" ht="14" x14ac:dyDescent="0.3">
      <c r="A7" s="85" t="str">
        <f>'ESTIMATED Earned Revenue'!A8</f>
        <v>Pittsfield, MA</v>
      </c>
      <c r="B7" s="85"/>
      <c r="C7" s="94">
        <f>'ESTIMATED Earned Revenue'!$I8*1.07925</f>
        <v>6411819.9330000002</v>
      </c>
      <c r="D7" s="94">
        <f>'ESTIMATED Earned Revenue'!$L8*1.07925</f>
        <v>6411819.9330000002</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32059.099665000002</v>
      </c>
      <c r="G7" s="88">
        <f t="shared" si="0"/>
        <v>0.01</v>
      </c>
      <c r="H7" s="89">
        <f t="shared" si="1"/>
        <v>5.0000000000000001E-3</v>
      </c>
      <c r="I7" s="90">
        <f t="shared" si="2"/>
        <v>-32059.099665000002</v>
      </c>
      <c r="J7" s="90">
        <f>C7*(1+'Control Panel'!$C$45)</f>
        <v>6604174.5309900008</v>
      </c>
      <c r="K7" s="90">
        <f>D7*(1+'Control Panel'!$C$45)</f>
        <v>6604174.5309900008</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33020.872654950006</v>
      </c>
      <c r="N7" s="91">
        <f t="shared" si="3"/>
        <v>-33020.872654950006</v>
      </c>
      <c r="O7" s="91">
        <f>J7*(1+'Control Panel'!$C$45)</f>
        <v>6802299.7669197014</v>
      </c>
      <c r="P7" s="91">
        <f>K7*(1+'Control Panel'!$C$45)</f>
        <v>6802299.7669197014</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34011.498834598504</v>
      </c>
      <c r="S7" s="91">
        <f t="shared" si="4"/>
        <v>-34011.498834598504</v>
      </c>
      <c r="T7" s="91">
        <f>O7*(1+'Control Panel'!$C$45)</f>
        <v>7006368.7599272924</v>
      </c>
      <c r="U7" s="91">
        <f>P7*(1+'Control Panel'!$C$45)</f>
        <v>7006368.7599272924</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35031.843799636459</v>
      </c>
      <c r="X7" s="91">
        <f t="shared" si="5"/>
        <v>-35031.843799636459</v>
      </c>
      <c r="Y7" s="90">
        <f>T7*(1+'Control Panel'!$C$45)</f>
        <v>7216559.8227251116</v>
      </c>
      <c r="Z7" s="90">
        <f>U7*(1+'Control Panel'!$C$45)</f>
        <v>7216559.8227251116</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36082.799113625559</v>
      </c>
      <c r="AC7" s="92">
        <f t="shared" si="6"/>
        <v>-36082.799113625559</v>
      </c>
      <c r="AD7" s="92">
        <f>Y7*(1+'Control Panel'!$C$45)</f>
        <v>7433056.6174068656</v>
      </c>
      <c r="AE7" s="90">
        <f>Z7*(1+'Control Panel'!$C$45)</f>
        <v>7433056.6174068656</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37165.283087034331</v>
      </c>
      <c r="AH7" s="90">
        <f t="shared" si="7"/>
        <v>-37165.283087034331</v>
      </c>
      <c r="AI7" s="91">
        <f t="shared" si="8"/>
        <v>350624.59497968975</v>
      </c>
      <c r="AJ7" s="91">
        <f t="shared" si="9"/>
        <v>175312.29748984487</v>
      </c>
      <c r="AK7" s="91">
        <f t="shared" si="10"/>
        <v>-175312.29748984487</v>
      </c>
      <c r="AL7" s="93">
        <f t="shared" si="11"/>
        <v>1</v>
      </c>
    </row>
    <row r="8" spans="1:38" s="93" customFormat="1" ht="14" x14ac:dyDescent="0.3">
      <c r="A8" s="85" t="str">
        <f>'ESTIMATED Earned Revenue'!A9</f>
        <v>Lorain, OH</v>
      </c>
      <c r="B8" s="85"/>
      <c r="C8" s="94">
        <f>'ESTIMATED Earned Revenue'!$I9*1.07925</f>
        <v>6465158.0652899994</v>
      </c>
      <c r="D8" s="94">
        <f>'ESTIMATED Earned Revenue'!$L9*1.07925</f>
        <v>6397681.1859975001</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31988.405929987501</v>
      </c>
      <c r="G8" s="88">
        <f t="shared" si="0"/>
        <v>0.01</v>
      </c>
      <c r="H8" s="89">
        <f t="shared" si="1"/>
        <v>5.0000000000000001E-3</v>
      </c>
      <c r="I8" s="90">
        <f t="shared" si="2"/>
        <v>-32663.174722912496</v>
      </c>
      <c r="J8" s="90">
        <f>C8*(1+'Control Panel'!$C$45)</f>
        <v>6659112.8072486995</v>
      </c>
      <c r="K8" s="90">
        <f>D8*(1+'Control Panel'!$C$45)</f>
        <v>6589611.6215774249</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32948.058107887126</v>
      </c>
      <c r="N8" s="91">
        <f t="shared" si="3"/>
        <v>-33643.069964599876</v>
      </c>
      <c r="O8" s="91">
        <f>J8*(1+'Control Panel'!$C$45)</f>
        <v>6858886.191466161</v>
      </c>
      <c r="P8" s="91">
        <f>K8*(1+'Control Panel'!$C$45)</f>
        <v>6787299.9702247474</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33936.499851123735</v>
      </c>
      <c r="S8" s="91">
        <f t="shared" si="4"/>
        <v>-34652.362063537876</v>
      </c>
      <c r="T8" s="91">
        <f>O8*(1+'Control Panel'!$C$45)</f>
        <v>7064652.7772101462</v>
      </c>
      <c r="U8" s="91">
        <f>P8*(1+'Control Panel'!$C$45)</f>
        <v>6990918.9693314899</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34954.594846657448</v>
      </c>
      <c r="X8" s="91">
        <f t="shared" si="5"/>
        <v>-35691.932925444009</v>
      </c>
      <c r="Y8" s="90">
        <f>T8*(1+'Control Panel'!$C$45)</f>
        <v>7276592.3605264509</v>
      </c>
      <c r="Z8" s="90">
        <f>U8*(1+'Control Panel'!$C$45)</f>
        <v>7200646.5384114347</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36003.232692057172</v>
      </c>
      <c r="AC8" s="92">
        <f t="shared" si="6"/>
        <v>-36762.690913207342</v>
      </c>
      <c r="AD8" s="92">
        <f>Y8*(1+'Control Panel'!$C$45)</f>
        <v>7494890.1313422443</v>
      </c>
      <c r="AE8" s="90">
        <f>Z8*(1+'Control Panel'!$C$45)</f>
        <v>7416665.9345637783</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37083.329672818894</v>
      </c>
      <c r="AH8" s="90">
        <f t="shared" si="7"/>
        <v>-37865.571640603557</v>
      </c>
      <c r="AI8" s="91">
        <f t="shared" si="8"/>
        <v>353541.34267793701</v>
      </c>
      <c r="AJ8" s="91">
        <f t="shared" si="9"/>
        <v>174925.71517054437</v>
      </c>
      <c r="AK8" s="91">
        <f t="shared" si="10"/>
        <v>-178615.62750739264</v>
      </c>
      <c r="AL8" s="93">
        <f t="shared" si="11"/>
        <v>1</v>
      </c>
    </row>
    <row r="9" spans="1:38" s="93" customFormat="1" ht="14" x14ac:dyDescent="0.3">
      <c r="A9" s="85" t="str">
        <f>'ESTIMATED Earned Revenue'!A10</f>
        <v>Huntington, WV</v>
      </c>
      <c r="B9" s="85"/>
      <c r="C9" s="94">
        <f>'ESTIMATED Earned Revenue'!$I10*1.07925</f>
        <v>7149764.3083050009</v>
      </c>
      <c r="D9" s="94">
        <f>'ESTIMATED Earned Revenue'!$L10*1.07925</f>
        <v>6082469.7973125</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30412.348986562502</v>
      </c>
      <c r="G9" s="88">
        <f t="shared" si="0"/>
        <v>1.0000000000000002E-2</v>
      </c>
      <c r="H9" s="89">
        <f t="shared" si="1"/>
        <v>5.0000000000000001E-3</v>
      </c>
      <c r="I9" s="90">
        <f t="shared" si="2"/>
        <v>-41085.294096487516</v>
      </c>
      <c r="J9" s="90">
        <f>C9*(1+'Control Panel'!$C$45)</f>
        <v>7364257.2375541516</v>
      </c>
      <c r="K9" s="90">
        <f>D9*(1+'Control Panel'!$C$45)</f>
        <v>6264943.8912318749</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31324.719456159375</v>
      </c>
      <c r="N9" s="91">
        <f t="shared" si="3"/>
        <v>-42317.852919382145</v>
      </c>
      <c r="O9" s="91">
        <f>J9*(1+'Control Panel'!$C$45)</f>
        <v>7585184.9546807762</v>
      </c>
      <c r="P9" s="91">
        <f>K9*(1+'Control Panel'!$C$45)</f>
        <v>6452892.2079688311</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32264.461039844155</v>
      </c>
      <c r="S9" s="91">
        <f t="shared" si="4"/>
        <v>-43587.388506963602</v>
      </c>
      <c r="T9" s="91">
        <f>O9*(1+'Control Panel'!$C$45)</f>
        <v>7812740.5033211997</v>
      </c>
      <c r="U9" s="91">
        <f>P9*(1+'Control Panel'!$C$45)</f>
        <v>6646478.9742078958</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33232.394871039476</v>
      </c>
      <c r="X9" s="91">
        <f t="shared" si="5"/>
        <v>-44895.010162172519</v>
      </c>
      <c r="Y9" s="90">
        <f>T9*(1+'Control Panel'!$C$45)</f>
        <v>8047122.7184208361</v>
      </c>
      <c r="Z9" s="90">
        <f>U9*(1+'Control Panel'!$C$45)</f>
        <v>6845873.3434341326</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34229.366717170662</v>
      </c>
      <c r="AC9" s="92">
        <f t="shared" si="6"/>
        <v>-46241.860467037695</v>
      </c>
      <c r="AD9" s="92">
        <f>Y9*(1+'Control Panel'!$C$45)</f>
        <v>8288536.3999734614</v>
      </c>
      <c r="AE9" s="90">
        <f>Z9*(1+'Control Panel'!$C$45)</f>
        <v>7051249.5437371572</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35256.247718685787</v>
      </c>
      <c r="AH9" s="90">
        <f t="shared" si="7"/>
        <v>-47629.116281048831</v>
      </c>
      <c r="AI9" s="91">
        <f t="shared" si="8"/>
        <v>390978.41813950427</v>
      </c>
      <c r="AJ9" s="91">
        <f t="shared" si="9"/>
        <v>166307.18980289943</v>
      </c>
      <c r="AK9" s="91">
        <f t="shared" si="10"/>
        <v>-224671.22833660484</v>
      </c>
      <c r="AL9" s="93">
        <f t="shared" si="11"/>
        <v>1</v>
      </c>
    </row>
    <row r="10" spans="1:38" s="93" customFormat="1" ht="14" x14ac:dyDescent="0.3">
      <c r="A10" s="85" t="str">
        <f>'ESTIMATED Earned Revenue'!A11</f>
        <v>Lincoln, NE</v>
      </c>
      <c r="B10" s="85"/>
      <c r="C10" s="94">
        <f>'ESTIMATED Earned Revenue'!$I11*1.07925</f>
        <v>7231816.7610375006</v>
      </c>
      <c r="D10" s="94">
        <f>'ESTIMATED Earned Revenue'!$L11*1.07925</f>
        <v>7231816.7610375006</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36159.083805187503</v>
      </c>
      <c r="G10" s="88">
        <f t="shared" si="0"/>
        <v>0.01</v>
      </c>
      <c r="H10" s="89">
        <f t="shared" si="1"/>
        <v>5.0000000000000001E-3</v>
      </c>
      <c r="I10" s="90">
        <f t="shared" si="2"/>
        <v>-36159.083805187503</v>
      </c>
      <c r="J10" s="90">
        <f>C10*(1+'Control Panel'!$C$45)</f>
        <v>7448771.2638686262</v>
      </c>
      <c r="K10" s="90">
        <f>D10*(1+'Control Panel'!$C$45)</f>
        <v>7448771.2638686262</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37243.856319343133</v>
      </c>
      <c r="N10" s="91">
        <f t="shared" si="3"/>
        <v>-37243.856319343133</v>
      </c>
      <c r="O10" s="91">
        <f>J10*(1+'Control Panel'!$C$45)</f>
        <v>7672234.4017846854</v>
      </c>
      <c r="P10" s="91">
        <f>K10*(1+'Control Panel'!$C$45)</f>
        <v>7672234.4017846854</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38361.17200892343</v>
      </c>
      <c r="S10" s="91">
        <f t="shared" si="4"/>
        <v>-38361.17200892343</v>
      </c>
      <c r="T10" s="91">
        <f>O10*(1+'Control Panel'!$C$45)</f>
        <v>7902401.4338382259</v>
      </c>
      <c r="U10" s="91">
        <f>P10*(1+'Control Panel'!$C$45)</f>
        <v>7902401.4338382259</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39512.007169191129</v>
      </c>
      <c r="X10" s="91">
        <f t="shared" si="5"/>
        <v>-39512.007169191129</v>
      </c>
      <c r="Y10" s="90">
        <f>T10*(1+'Control Panel'!$C$45)</f>
        <v>8139473.4768533725</v>
      </c>
      <c r="Z10" s="90">
        <f>U10*(1+'Control Panel'!$C$45)</f>
        <v>8139473.4768533725</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40697.367384266865</v>
      </c>
      <c r="AC10" s="92">
        <f t="shared" si="6"/>
        <v>-40697.367384266865</v>
      </c>
      <c r="AD10" s="92">
        <f>Y10*(1+'Control Panel'!$C$45)</f>
        <v>8383657.6811589738</v>
      </c>
      <c r="AE10" s="90">
        <f>Z10*(1+'Control Panel'!$C$45)</f>
        <v>8383657.6811589738</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41918.288405794869</v>
      </c>
      <c r="AH10" s="90">
        <f t="shared" si="7"/>
        <v>-41918.288405794869</v>
      </c>
      <c r="AI10" s="91">
        <f t="shared" si="8"/>
        <v>395465.38257503882</v>
      </c>
      <c r="AJ10" s="91">
        <f t="shared" si="9"/>
        <v>197732.69128751941</v>
      </c>
      <c r="AK10" s="91">
        <f t="shared" si="10"/>
        <v>-197732.69128751941</v>
      </c>
      <c r="AL10" s="93">
        <f t="shared" si="11"/>
        <v>1</v>
      </c>
    </row>
    <row r="11" spans="1:38" s="93" customFormat="1" ht="14" x14ac:dyDescent="0.3">
      <c r="A11" s="85" t="str">
        <f>'ESTIMATED Earned Revenue'!A12</f>
        <v>Terre Haute, IN</v>
      </c>
      <c r="B11" s="85"/>
      <c r="C11" s="94">
        <f>'ESTIMATED Earned Revenue'!$I12*1.07925</f>
        <v>7531985.0265708864</v>
      </c>
      <c r="D11" s="94">
        <f>'ESTIMATED Earned Revenue'!$L12*1.07925</f>
        <v>7525658.4983917959</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37628.292491958979</v>
      </c>
      <c r="G11" s="88">
        <f t="shared" si="0"/>
        <v>0.01</v>
      </c>
      <c r="H11" s="89">
        <f t="shared" si="1"/>
        <v>5.0000000000000001E-3</v>
      </c>
      <c r="I11" s="90">
        <f t="shared" si="2"/>
        <v>-37691.55777374989</v>
      </c>
      <c r="J11" s="90">
        <f>C11*(1+'Control Panel'!$C$45)</f>
        <v>7757944.5773680136</v>
      </c>
      <c r="K11" s="90">
        <f>D11*(1+'Control Panel'!$C$45)</f>
        <v>7751428.2533435496</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38757.14126671775</v>
      </c>
      <c r="N11" s="91">
        <f t="shared" si="3"/>
        <v>-38822.304506962391</v>
      </c>
      <c r="O11" s="91">
        <f>J11*(1+'Control Panel'!$C$45)</f>
        <v>7990682.9146890538</v>
      </c>
      <c r="P11" s="91">
        <f>K11*(1+'Control Panel'!$C$45)</f>
        <v>7983971.1009438559</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39919.855504719279</v>
      </c>
      <c r="S11" s="91">
        <f t="shared" si="4"/>
        <v>-39986.973642171259</v>
      </c>
      <c r="T11" s="91">
        <f>O11*(1+'Control Panel'!$C$45)</f>
        <v>8230403.4021297256</v>
      </c>
      <c r="U11" s="91">
        <f>P11*(1+'Control Panel'!$C$45)</f>
        <v>8223490.2339721723</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41117.451169860862</v>
      </c>
      <c r="X11" s="91">
        <f t="shared" si="5"/>
        <v>-41186.582851436389</v>
      </c>
      <c r="Y11" s="90">
        <f>T11*(1+'Control Panel'!$C$45)</f>
        <v>8477315.504193617</v>
      </c>
      <c r="Z11" s="90">
        <f>U11*(1+'Control Panel'!$C$45)</f>
        <v>8470194.9409913383</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42350.974704956694</v>
      </c>
      <c r="AC11" s="92">
        <f t="shared" si="6"/>
        <v>-42422.18033697948</v>
      </c>
      <c r="AD11" s="92">
        <f>Y11*(1+'Control Panel'!$C$45)</f>
        <v>8731634.9693194255</v>
      </c>
      <c r="AE11" s="90">
        <f>Z11*(1+'Control Panel'!$C$45)</f>
        <v>8724300.7892210782</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43621.503946105389</v>
      </c>
      <c r="AH11" s="90">
        <f t="shared" si="7"/>
        <v>-43694.845747088861</v>
      </c>
      <c r="AI11" s="91">
        <f t="shared" si="8"/>
        <v>411879.81367699837</v>
      </c>
      <c r="AJ11" s="91">
        <f t="shared" si="9"/>
        <v>205766.92659235999</v>
      </c>
      <c r="AK11" s="91">
        <f t="shared" si="10"/>
        <v>-206112.88708463838</v>
      </c>
      <c r="AL11" s="93">
        <f t="shared" si="11"/>
        <v>1</v>
      </c>
    </row>
    <row r="12" spans="1:38" s="93" customFormat="1" ht="14" x14ac:dyDescent="0.3">
      <c r="A12" s="85" t="str">
        <f>'ESTIMATED Earned Revenue'!A13</f>
        <v>Lawton, OK</v>
      </c>
      <c r="B12" s="85"/>
      <c r="C12" s="94">
        <f>'ESTIMATED Earned Revenue'!$I13*1.07925</f>
        <v>7837323.7678500013</v>
      </c>
      <c r="D12" s="94">
        <f>'ESTIMATED Earned Revenue'!$L13*1.07925</f>
        <v>7837323.7678500013</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39186.618839250004</v>
      </c>
      <c r="G12" s="88">
        <f t="shared" si="0"/>
        <v>0.01</v>
      </c>
      <c r="H12" s="89">
        <f t="shared" si="1"/>
        <v>5.0000000000000001E-3</v>
      </c>
      <c r="I12" s="90">
        <f t="shared" si="2"/>
        <v>-39186.618839250004</v>
      </c>
      <c r="J12" s="90">
        <f>C12*(1+'Control Panel'!$C$45)</f>
        <v>8072443.480885502</v>
      </c>
      <c r="K12" s="90">
        <f>D12*(1+'Control Panel'!$C$45)</f>
        <v>8072443.480885502</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40362.217404427509</v>
      </c>
      <c r="N12" s="91">
        <f t="shared" si="3"/>
        <v>-40362.217404427509</v>
      </c>
      <c r="O12" s="91">
        <f>J12*(1+'Control Panel'!$C$45)</f>
        <v>8314616.7853120668</v>
      </c>
      <c r="P12" s="91">
        <f>K12*(1+'Control Panel'!$C$45)</f>
        <v>8314616.7853120668</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41573.083926560335</v>
      </c>
      <c r="S12" s="91">
        <f t="shared" si="4"/>
        <v>-41573.083926560335</v>
      </c>
      <c r="T12" s="91">
        <f>O12*(1+'Control Panel'!$C$45)</f>
        <v>8564055.2888714299</v>
      </c>
      <c r="U12" s="91">
        <f>P12*(1+'Control Panel'!$C$45)</f>
        <v>8564055.2888714299</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42820.27644435715</v>
      </c>
      <c r="X12" s="91">
        <f t="shared" si="5"/>
        <v>-42820.27644435715</v>
      </c>
      <c r="Y12" s="90">
        <f>T12*(1+'Control Panel'!$C$45)</f>
        <v>8820976.9475375731</v>
      </c>
      <c r="Z12" s="90">
        <f>U12*(1+'Control Panel'!$C$45)</f>
        <v>8820976.9475375731</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44104.884737687869</v>
      </c>
      <c r="AC12" s="92">
        <f t="shared" si="6"/>
        <v>-44104.884737687869</v>
      </c>
      <c r="AD12" s="92">
        <f>Y12*(1+'Control Panel'!$C$45)</f>
        <v>9085606.2559636999</v>
      </c>
      <c r="AE12" s="90">
        <f>Z12*(1+'Control Panel'!$C$45)</f>
        <v>9085606.2559636999</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45428.031279818497</v>
      </c>
      <c r="AH12" s="90">
        <f t="shared" si="7"/>
        <v>-45428.031279818497</v>
      </c>
      <c r="AI12" s="91">
        <f t="shared" si="8"/>
        <v>428576.98758570274</v>
      </c>
      <c r="AJ12" s="91">
        <f t="shared" si="9"/>
        <v>214288.49379285137</v>
      </c>
      <c r="AK12" s="91">
        <f t="shared" si="10"/>
        <v>-214288.49379285137</v>
      </c>
      <c r="AL12" s="93">
        <f t="shared" si="11"/>
        <v>1</v>
      </c>
    </row>
    <row r="13" spans="1:38" s="93" customFormat="1" ht="14" x14ac:dyDescent="0.3">
      <c r="A13" s="85" t="str">
        <f>'ESTIMATED Earned Revenue'!A14</f>
        <v>Wooster, OH</v>
      </c>
      <c r="B13" s="85"/>
      <c r="C13" s="94">
        <f>'ESTIMATED Earned Revenue'!$I14*1.07925</f>
        <v>8429966.0930774994</v>
      </c>
      <c r="D13" s="94">
        <f>'ESTIMATED Earned Revenue'!$L14*1.07925</f>
        <v>6386038.1182800001</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31930.190591400002</v>
      </c>
      <c r="G13" s="88">
        <f t="shared" si="0"/>
        <v>0.01</v>
      </c>
      <c r="H13" s="89">
        <f t="shared" si="1"/>
        <v>5.0000000000000001E-3</v>
      </c>
      <c r="I13" s="90">
        <f t="shared" si="2"/>
        <v>-52369.470339374988</v>
      </c>
      <c r="J13" s="90">
        <f>C13*(1+'Control Panel'!$C$45)</f>
        <v>8682865.0758698247</v>
      </c>
      <c r="K13" s="90">
        <f>D13*(1+'Control Panel'!$C$45)</f>
        <v>6577619.2618284002</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32888.096309141998</v>
      </c>
      <c r="N13" s="91">
        <f t="shared" si="3"/>
        <v>-53940.55444955625</v>
      </c>
      <c r="O13" s="91">
        <f>J13*(1+'Control Panel'!$C$45)</f>
        <v>8943351.0281459205</v>
      </c>
      <c r="P13" s="91">
        <f>K13*(1+'Control Panel'!$C$45)</f>
        <v>6774947.8396832524</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33874.73919841626</v>
      </c>
      <c r="S13" s="91">
        <f t="shared" si="4"/>
        <v>-55558.77108304295</v>
      </c>
      <c r="T13" s="91">
        <f>O13*(1+'Control Panel'!$C$45)</f>
        <v>9211651.5589902978</v>
      </c>
      <c r="U13" s="91">
        <f>P13*(1+'Control Panel'!$C$45)</f>
        <v>6978196.2748737503</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34890.981374368755</v>
      </c>
      <c r="X13" s="91">
        <f t="shared" si="5"/>
        <v>-57225.534215534222</v>
      </c>
      <c r="Y13" s="90">
        <f>T13*(1+'Control Panel'!$C$45)</f>
        <v>9488001.1057600062</v>
      </c>
      <c r="Z13" s="90">
        <f>U13*(1+'Control Panel'!$C$45)</f>
        <v>7187542.1631199634</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35937.710815599821</v>
      </c>
      <c r="AC13" s="92">
        <f t="shared" si="6"/>
        <v>-58942.300242000238</v>
      </c>
      <c r="AD13" s="92">
        <f>Y13*(1+'Control Panel'!$C$45)</f>
        <v>9772641.1389328074</v>
      </c>
      <c r="AE13" s="90">
        <f>Z13*(1+'Control Panel'!$C$45)</f>
        <v>7403168.4280135622</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37015.842140067813</v>
      </c>
      <c r="AH13" s="90">
        <f t="shared" si="7"/>
        <v>-60710.569249260261</v>
      </c>
      <c r="AI13" s="91">
        <f t="shared" si="8"/>
        <v>460985.09907698852</v>
      </c>
      <c r="AJ13" s="91">
        <f t="shared" si="9"/>
        <v>174607.36983759463</v>
      </c>
      <c r="AK13" s="91">
        <f t="shared" si="10"/>
        <v>-286377.7292393939</v>
      </c>
      <c r="AL13" s="93">
        <f t="shared" si="11"/>
        <v>1</v>
      </c>
    </row>
    <row r="14" spans="1:38" s="93" customFormat="1" ht="14" x14ac:dyDescent="0.3">
      <c r="A14" s="85" t="str">
        <f>'ESTIMATED Earned Revenue'!A15</f>
        <v>Duluth, MN</v>
      </c>
      <c r="B14" s="85"/>
      <c r="C14" s="94">
        <f>'ESTIMATED Earned Revenue'!$I15*1.07925</f>
        <v>8474638.8083999995</v>
      </c>
      <c r="D14" s="94">
        <f>'ESTIMATED Earned Revenue'!$L15*1.07925</f>
        <v>8474638.8083999995</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42373.194041999996</v>
      </c>
      <c r="G14" s="88">
        <f t="shared" si="0"/>
        <v>0.01</v>
      </c>
      <c r="H14" s="89">
        <f t="shared" si="1"/>
        <v>5.0000000000000001E-3</v>
      </c>
      <c r="I14" s="90">
        <f t="shared" si="2"/>
        <v>-42373.194041999996</v>
      </c>
      <c r="J14" s="90">
        <f>C14*(1+'Control Panel'!$C$45)</f>
        <v>8728877.9726519994</v>
      </c>
      <c r="K14" s="90">
        <f>D14*(1+'Control Panel'!$C$45)</f>
        <v>8728877.9726519994</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43644.389863259996</v>
      </c>
      <c r="N14" s="91">
        <f t="shared" si="3"/>
        <v>-43644.389863259996</v>
      </c>
      <c r="O14" s="91">
        <f>J14*(1+'Control Panel'!$C$45)</f>
        <v>8990744.31183156</v>
      </c>
      <c r="P14" s="91">
        <f>K14*(1+'Control Panel'!$C$45)</f>
        <v>8990744.31183156</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44953.721559157799</v>
      </c>
      <c r="S14" s="91">
        <f t="shared" si="4"/>
        <v>-44953.721559157799</v>
      </c>
      <c r="T14" s="91">
        <f>O14*(1+'Control Panel'!$C$45)</f>
        <v>9260466.6411865074</v>
      </c>
      <c r="U14" s="91">
        <f>P14*(1+'Control Panel'!$C$45)</f>
        <v>9260466.6411865074</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46302.33320593254</v>
      </c>
      <c r="X14" s="91">
        <f t="shared" si="5"/>
        <v>-46302.33320593254</v>
      </c>
      <c r="Y14" s="90">
        <f>T14*(1+'Control Panel'!$C$45)</f>
        <v>9538280.6404221021</v>
      </c>
      <c r="Z14" s="90">
        <f>U14*(1+'Control Panel'!$C$45)</f>
        <v>9538280.6404221021</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47691.403202110509</v>
      </c>
      <c r="AC14" s="92">
        <f t="shared" si="6"/>
        <v>-47691.403202110509</v>
      </c>
      <c r="AD14" s="92">
        <f>Y14*(1+'Control Panel'!$C$45)</f>
        <v>9824429.0596347656</v>
      </c>
      <c r="AE14" s="90">
        <f>Z14*(1+'Control Panel'!$C$45)</f>
        <v>9824429.0596347656</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49122.145298173826</v>
      </c>
      <c r="AH14" s="90">
        <f t="shared" si="7"/>
        <v>-49122.145298173826</v>
      </c>
      <c r="AI14" s="91">
        <f t="shared" si="8"/>
        <v>463427.9862572694</v>
      </c>
      <c r="AJ14" s="91">
        <f t="shared" si="9"/>
        <v>231713.9931286347</v>
      </c>
      <c r="AK14" s="91">
        <f t="shared" si="10"/>
        <v>-231713.9931286347</v>
      </c>
      <c r="AL14" s="93">
        <f t="shared" si="11"/>
        <v>1</v>
      </c>
    </row>
    <row r="15" spans="1:38" s="93" customFormat="1" ht="14" x14ac:dyDescent="0.3">
      <c r="A15" s="85" t="str">
        <f>'ESTIMATED Earned Revenue'!A16</f>
        <v>Marinette, WI</v>
      </c>
      <c r="B15" s="85"/>
      <c r="C15" s="94">
        <f>'ESTIMATED Earned Revenue'!$I16*1.07925</f>
        <v>8801921.5004100017</v>
      </c>
      <c r="D15" s="94">
        <f>'ESTIMATED Earned Revenue'!$L16*1.07925</f>
        <v>8112430.3776300009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40562.151888150009</v>
      </c>
      <c r="G15" s="88">
        <f t="shared" si="0"/>
        <v>0.01</v>
      </c>
      <c r="H15" s="89">
        <f t="shared" si="1"/>
        <v>5.0000000000000001E-3</v>
      </c>
      <c r="I15" s="90">
        <f t="shared" si="2"/>
        <v>-47457.063115950004</v>
      </c>
      <c r="J15" s="90">
        <f>C15*(1+'Control Panel'!$C$45)</f>
        <v>9065979.1454223022</v>
      </c>
      <c r="K15" s="90">
        <f>D15*(1+'Control Panel'!$C$45)</f>
        <v>8355803.2889589015</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41779.016444794506</v>
      </c>
      <c r="N15" s="91">
        <f t="shared" si="3"/>
        <v>-48880.775009428522</v>
      </c>
      <c r="O15" s="91">
        <f>J15*(1+'Control Panel'!$C$45)</f>
        <v>9337958.5197849721</v>
      </c>
      <c r="P15" s="91">
        <f>K15*(1+'Control Panel'!$C$45)</f>
        <v>8606477.3876276687</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43032.386938138341</v>
      </c>
      <c r="S15" s="91">
        <f t="shared" si="4"/>
        <v>-50347.198259711382</v>
      </c>
      <c r="T15" s="91">
        <f>O15*(1+'Control Panel'!$C$45)</f>
        <v>9618097.2753785215</v>
      </c>
      <c r="U15" s="91">
        <f>P15*(1+'Control Panel'!$C$45)</f>
        <v>8864671.7092564981</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44323.358546282492</v>
      </c>
      <c r="X15" s="91">
        <f t="shared" si="5"/>
        <v>-51857.614207502724</v>
      </c>
      <c r="Y15" s="90">
        <f>T15*(1+'Control Panel'!$C$45)</f>
        <v>9906640.1936398782</v>
      </c>
      <c r="Z15" s="90">
        <f>U15*(1+'Control Panel'!$C$45)</f>
        <v>9130611.860534193</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45653.059302670968</v>
      </c>
      <c r="AC15" s="92">
        <f t="shared" si="6"/>
        <v>-53413.342633727822</v>
      </c>
      <c r="AD15" s="92">
        <f>Y15*(1+'Control Panel'!$C$45)</f>
        <v>10203839.399449075</v>
      </c>
      <c r="AE15" s="90">
        <f>Z15*(1+'Control Panel'!$C$45)</f>
        <v>9404530.2163502183</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47022.651081751093</v>
      </c>
      <c r="AH15" s="90">
        <f t="shared" si="7"/>
        <v>-55015.742912739654</v>
      </c>
      <c r="AI15" s="91">
        <f t="shared" si="8"/>
        <v>481325.14533674752</v>
      </c>
      <c r="AJ15" s="91">
        <f t="shared" si="9"/>
        <v>221810.47231363741</v>
      </c>
      <c r="AK15" s="91">
        <f t="shared" si="10"/>
        <v>-259514.67302311011</v>
      </c>
      <c r="AL15" s="93">
        <f t="shared" si="11"/>
        <v>1</v>
      </c>
    </row>
    <row r="16" spans="1:38" s="93" customFormat="1" ht="14" x14ac:dyDescent="0.3">
      <c r="A16" s="85" t="str">
        <f>'ESTIMATED Earned Revenue'!A17</f>
        <v>Cheyenne, WY</v>
      </c>
      <c r="B16" s="85"/>
      <c r="C16" s="94">
        <f>'ESTIMATED Earned Revenue'!$I17*1.07925</f>
        <v>8803811.731237499</v>
      </c>
      <c r="D16" s="94">
        <f>'ESTIMATED Earned Revenue'!$L17*1.07925</f>
        <v>8706132.4508100003</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43530.662254050003</v>
      </c>
      <c r="G16" s="88">
        <f t="shared" si="0"/>
        <v>0.01</v>
      </c>
      <c r="H16" s="89">
        <f t="shared" si="1"/>
        <v>5.0000000000000001E-3</v>
      </c>
      <c r="I16" s="90">
        <f t="shared" si="2"/>
        <v>-44507.455058324987</v>
      </c>
      <c r="J16" s="90">
        <f>C16*(1+'Control Panel'!$C$45)</f>
        <v>9067926.0831746235</v>
      </c>
      <c r="K16" s="90">
        <f>D16*(1+'Control Panel'!$C$45)</f>
        <v>8967316.4243343007</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44836.582121671505</v>
      </c>
      <c r="N16" s="91">
        <f t="shared" si="3"/>
        <v>-45842.678710074739</v>
      </c>
      <c r="O16" s="91">
        <f>J16*(1+'Control Panel'!$C$45)</f>
        <v>9339963.8656698633</v>
      </c>
      <c r="P16" s="91">
        <f>K16*(1+'Control Panel'!$C$45)</f>
        <v>9236335.9170643296</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46181.679585321646</v>
      </c>
      <c r="S16" s="91">
        <f t="shared" si="4"/>
        <v>-47217.959071376987</v>
      </c>
      <c r="T16" s="91">
        <f>O16*(1+'Control Panel'!$C$45)</f>
        <v>9620162.7816399597</v>
      </c>
      <c r="U16" s="91">
        <f>P16*(1+'Control Panel'!$C$45)</f>
        <v>9513425.9945762604</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47567.129972881303</v>
      </c>
      <c r="X16" s="91">
        <f t="shared" si="5"/>
        <v>-48634.4978435183</v>
      </c>
      <c r="Y16" s="90">
        <f>T16*(1+'Control Panel'!$C$45)</f>
        <v>9908767.6650891583</v>
      </c>
      <c r="Z16" s="90">
        <f>U16*(1+'Control Panel'!$C$45)</f>
        <v>9798828.7744135484</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48994.14387206774</v>
      </c>
      <c r="AC16" s="92">
        <f t="shared" si="6"/>
        <v>-50093.53277882385</v>
      </c>
      <c r="AD16" s="92">
        <f>Y16*(1+'Control Panel'!$C$45)</f>
        <v>10206030.695041833</v>
      </c>
      <c r="AE16" s="90">
        <f>Z16*(1+'Control Panel'!$C$45)</f>
        <v>10092793.637645954</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50463.968188229774</v>
      </c>
      <c r="AH16" s="90">
        <f t="shared" si="7"/>
        <v>-51596.338762188563</v>
      </c>
      <c r="AI16" s="91">
        <f t="shared" si="8"/>
        <v>481428.51090615441</v>
      </c>
      <c r="AJ16" s="91">
        <f t="shared" si="9"/>
        <v>238043.50374017196</v>
      </c>
      <c r="AK16" s="91">
        <f t="shared" si="10"/>
        <v>-243385.00716598245</v>
      </c>
      <c r="AL16" s="93">
        <f t="shared" si="11"/>
        <v>1</v>
      </c>
    </row>
    <row r="17" spans="1:38" s="93" customFormat="1" ht="14" x14ac:dyDescent="0.3">
      <c r="A17" s="85" t="str">
        <f>'ESTIMATED Earned Revenue'!A18</f>
        <v>Ridgeland, MS</v>
      </c>
      <c r="B17" s="85"/>
      <c r="C17" s="94">
        <f>'ESTIMATED Earned Revenue'!$I18*1.07925</f>
        <v>9483147.9533324987</v>
      </c>
      <c r="D17" s="94">
        <f>'ESTIMATED Earned Revenue'!$L18*1.07925</f>
        <v>9483147.9533324987</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47415.739766662497</v>
      </c>
      <c r="G17" s="88">
        <f t="shared" si="0"/>
        <v>0.01</v>
      </c>
      <c r="H17" s="89">
        <f t="shared" si="1"/>
        <v>5.0000000000000001E-3</v>
      </c>
      <c r="I17" s="90">
        <f t="shared" si="2"/>
        <v>-47415.739766662497</v>
      </c>
      <c r="J17" s="90">
        <f>C17*(1+'Control Panel'!$C$45)</f>
        <v>9767642.3919324744</v>
      </c>
      <c r="K17" s="90">
        <f>D17*(1+'Control Panel'!$C$45)</f>
        <v>9767642.3919324744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48838.211959662374</v>
      </c>
      <c r="N17" s="91">
        <f t="shared" si="3"/>
        <v>-48838.211959662374</v>
      </c>
      <c r="O17" s="91">
        <f>J17*(1+'Control Panel'!$C$45)</f>
        <v>10060671.66369045</v>
      </c>
      <c r="P17" s="91">
        <f>K17*(1+'Control Panel'!$C$45)</f>
        <v>10060671.66369045</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50303.35831845225</v>
      </c>
      <c r="S17" s="91">
        <f t="shared" si="4"/>
        <v>-50303.35831845225</v>
      </c>
      <c r="T17" s="91">
        <f>O17*(1+'Control Panel'!$C$45)</f>
        <v>10362491.813601164</v>
      </c>
      <c r="U17" s="91">
        <f>P17*(1+'Control Panel'!$C$45)</f>
        <v>10362491.813601164</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51812.459068005825</v>
      </c>
      <c r="X17" s="91">
        <f t="shared" si="5"/>
        <v>-51812.459068005825</v>
      </c>
      <c r="Y17" s="90">
        <f>T17*(1+'Control Panel'!$C$45)</f>
        <v>10673366.5680092</v>
      </c>
      <c r="Z17" s="90">
        <f>U17*(1+'Control Panel'!$C$45)</f>
        <v>10673366.5680092</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53366.832840046001</v>
      </c>
      <c r="AC17" s="92">
        <f t="shared" si="6"/>
        <v>-53366.832840046001</v>
      </c>
      <c r="AD17" s="92">
        <f>Y17*(1+'Control Panel'!$C$45)</f>
        <v>10993567.565049475</v>
      </c>
      <c r="AE17" s="90">
        <f>Z17*(1+'Control Panel'!$C$45)</f>
        <v>10993567.565049475</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54967.837825247378</v>
      </c>
      <c r="AH17" s="90">
        <f t="shared" si="7"/>
        <v>-54967.837825247378</v>
      </c>
      <c r="AI17" s="91">
        <f t="shared" si="8"/>
        <v>518577.40002282767</v>
      </c>
      <c r="AJ17" s="91">
        <f t="shared" si="9"/>
        <v>259288.70001141384</v>
      </c>
      <c r="AK17" s="91">
        <f t="shared" si="10"/>
        <v>-259288.70001141384</v>
      </c>
      <c r="AL17" s="93">
        <f t="shared" si="11"/>
        <v>1</v>
      </c>
    </row>
    <row r="18" spans="1:38" s="93" customFormat="1" ht="14" x14ac:dyDescent="0.3">
      <c r="A18" s="85" t="str">
        <f>'ESTIMATED Earned Revenue'!A19</f>
        <v>Adrian, MI</v>
      </c>
      <c r="B18" s="85"/>
      <c r="C18" s="94">
        <f>'ESTIMATED Earned Revenue'!$I19*1.07925</f>
        <v>9526628.2485000007</v>
      </c>
      <c r="D18" s="94">
        <f>'ESTIMATED Earned Revenue'!$L19*1.07925</f>
        <v>9464455.8937500007</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47322.279468750006</v>
      </c>
      <c r="G18" s="88">
        <f t="shared" si="0"/>
        <v>0.01</v>
      </c>
      <c r="H18" s="89">
        <f t="shared" si="1"/>
        <v>5.0000000000000001E-3</v>
      </c>
      <c r="I18" s="90">
        <f t="shared" si="2"/>
        <v>-47944.003016249997</v>
      </c>
      <c r="J18" s="90">
        <f>C18*(1+'Control Panel'!$C$45)</f>
        <v>9812427.0959550012</v>
      </c>
      <c r="K18" s="90">
        <f>D18*(1+'Control Panel'!$C$45)</f>
        <v>9748389.5705625005</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48741.947852812504</v>
      </c>
      <c r="N18" s="91">
        <f t="shared" si="3"/>
        <v>-49382.323106737516</v>
      </c>
      <c r="O18" s="91">
        <f>J18*(1+'Control Panel'!$C$45)</f>
        <v>10106799.908833651</v>
      </c>
      <c r="P18" s="91">
        <f>K18*(1+'Control Panel'!$C$45)</f>
        <v>10040841.257679375</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50204.206288396876</v>
      </c>
      <c r="S18" s="91">
        <f t="shared" si="4"/>
        <v>-50863.792799939634</v>
      </c>
      <c r="T18" s="91">
        <f>O18*(1+'Control Panel'!$C$45)</f>
        <v>10410003.90609866</v>
      </c>
      <c r="U18" s="91">
        <f>P18*(1+'Control Panel'!$C$45)</f>
        <v>10342066.495409757</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51710.332477048789</v>
      </c>
      <c r="X18" s="91">
        <f t="shared" si="5"/>
        <v>-52389.706583937812</v>
      </c>
      <c r="Y18" s="90">
        <f>T18*(1+'Control Panel'!$C$45)</f>
        <v>10722304.023281621</v>
      </c>
      <c r="Z18" s="90">
        <f>U18*(1+'Control Panel'!$C$45)</f>
        <v>10652328.490272051</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53261.642451360254</v>
      </c>
      <c r="AC18" s="92">
        <f t="shared" si="6"/>
        <v>-53961.397781455962</v>
      </c>
      <c r="AD18" s="92">
        <f>Y18*(1+'Control Panel'!$C$45)</f>
        <v>11043973.143980069</v>
      </c>
      <c r="AE18" s="90">
        <f>Z18*(1+'Control Panel'!$C$45)</f>
        <v>10971898.344980212</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54859.491724901061</v>
      </c>
      <c r="AH18" s="90">
        <f t="shared" si="7"/>
        <v>-55580.239714899639</v>
      </c>
      <c r="AI18" s="91">
        <f t="shared" si="8"/>
        <v>520955.08078149008</v>
      </c>
      <c r="AJ18" s="91">
        <f t="shared" si="9"/>
        <v>258777.62079451949</v>
      </c>
      <c r="AK18" s="91">
        <f t="shared" si="10"/>
        <v>-262177.45998697059</v>
      </c>
      <c r="AL18" s="93">
        <f t="shared" si="11"/>
        <v>1</v>
      </c>
    </row>
    <row r="19" spans="1:38" s="93" customFormat="1" ht="14" x14ac:dyDescent="0.3">
      <c r="A19" s="85" t="str">
        <f>'ESTIMATED Earned Revenue'!A20</f>
        <v>Saint Catharines, ON</v>
      </c>
      <c r="B19" s="85"/>
      <c r="C19" s="94">
        <f>'ESTIMATED Earned Revenue'!$I20*1.07925</f>
        <v>10043295.9065775</v>
      </c>
      <c r="D19" s="94">
        <f>'ESTIMATED Earned Revenue'!$L20*1.07925</f>
        <v>10043295.9065775</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50216.479532887497</v>
      </c>
      <c r="G19" s="88">
        <f t="shared" si="0"/>
        <v>0.01</v>
      </c>
      <c r="H19" s="89">
        <f t="shared" si="1"/>
        <v>5.0000000000000001E-3</v>
      </c>
      <c r="I19" s="90">
        <f t="shared" si="2"/>
        <v>-50216.479532887497</v>
      </c>
      <c r="J19" s="90">
        <f>C19*(1+'Control Panel'!$C$45)</f>
        <v>10344594.783774825</v>
      </c>
      <c r="K19" s="90">
        <f>D19*(1+'Control Panel'!$C$45)</f>
        <v>10344594.783774825</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51722.973918874122</v>
      </c>
      <c r="N19" s="91">
        <f t="shared" si="3"/>
        <v>-51722.973918874122</v>
      </c>
      <c r="O19" s="91">
        <f>J19*(1+'Control Panel'!$C$45)</f>
        <v>10654932.62728807</v>
      </c>
      <c r="P19" s="91">
        <f>K19*(1+'Control Panel'!$C$45)</f>
        <v>10654932.62728807</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53274.663136440351</v>
      </c>
      <c r="S19" s="91">
        <f t="shared" si="4"/>
        <v>-53274.663136440351</v>
      </c>
      <c r="T19" s="91">
        <f>O19*(1+'Control Panel'!$C$45)</f>
        <v>10974580.606106712</v>
      </c>
      <c r="U19" s="91">
        <f>P19*(1+'Control Panel'!$C$45)</f>
        <v>10974580.606106712</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54872.903030533562</v>
      </c>
      <c r="X19" s="91">
        <f t="shared" si="5"/>
        <v>-54872.903030533562</v>
      </c>
      <c r="Y19" s="90">
        <f>T19*(1+'Control Panel'!$C$45)</f>
        <v>11303818.024289913</v>
      </c>
      <c r="Z19" s="90">
        <f>U19*(1+'Control Panel'!$C$45)</f>
        <v>11303818.024289913</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56519.090121449568</v>
      </c>
      <c r="AC19" s="92">
        <f t="shared" si="6"/>
        <v>-56519.090121449568</v>
      </c>
      <c r="AD19" s="92">
        <f>Y19*(1+'Control Panel'!$C$45)</f>
        <v>11642932.565018611</v>
      </c>
      <c r="AE19" s="90">
        <f>Z19*(1+'Control Panel'!$C$45)</f>
        <v>11642932.565018611</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58214.662825093059</v>
      </c>
      <c r="AH19" s="90">
        <f t="shared" si="7"/>
        <v>-58214.662825093059</v>
      </c>
      <c r="AI19" s="91">
        <f t="shared" si="8"/>
        <v>549208.5860647813</v>
      </c>
      <c r="AJ19" s="91">
        <f t="shared" si="9"/>
        <v>274604.29303239065</v>
      </c>
      <c r="AK19" s="91">
        <f t="shared" si="10"/>
        <v>-274604.29303239065</v>
      </c>
      <c r="AL19" s="93">
        <f t="shared" si="11"/>
        <v>1</v>
      </c>
    </row>
    <row r="20" spans="1:38" s="93" customFormat="1" ht="14" x14ac:dyDescent="0.3">
      <c r="A20" s="85" t="str">
        <f>'ESTIMATED Earned Revenue'!A21</f>
        <v>Hamilton, ON</v>
      </c>
      <c r="B20" s="85"/>
      <c r="C20" s="94">
        <f>'ESTIMATED Earned Revenue'!$I21*1.07925</f>
        <v>10425662.741411673</v>
      </c>
      <c r="D20" s="94">
        <f>'ESTIMATED Earned Revenue'!$L21*1.07925</f>
        <v>10164113.180871675</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50820.565904358373</v>
      </c>
      <c r="G20" s="88">
        <f t="shared" si="0"/>
        <v>0.01</v>
      </c>
      <c r="H20" s="89">
        <f t="shared" si="1"/>
        <v>5.0000000000000001E-3</v>
      </c>
      <c r="I20" s="90">
        <f t="shared" si="2"/>
        <v>-53436.061509758365</v>
      </c>
      <c r="J20" s="90">
        <f>C20*(1+'Control Panel'!$C$45)</f>
        <v>10738432.623654023</v>
      </c>
      <c r="K20" s="90">
        <f>D20*(1+'Control Panel'!$C$45)</f>
        <v>10469036.576297825</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52345.182881489127</v>
      </c>
      <c r="N20" s="91">
        <f t="shared" si="3"/>
        <v>-55039.143355051106</v>
      </c>
      <c r="O20" s="91">
        <f>J20*(1+'Control Panel'!$C$45)</f>
        <v>11060585.602363644</v>
      </c>
      <c r="P20" s="91">
        <f>K20*(1+'Control Panel'!$C$45)</f>
        <v>10783107.67358676</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53915.538367933797</v>
      </c>
      <c r="S20" s="91">
        <f t="shared" si="4"/>
        <v>-56690.317655702645</v>
      </c>
      <c r="T20" s="91">
        <f>O20*(1+'Control Panel'!$C$45)</f>
        <v>11392403.170434553</v>
      </c>
      <c r="U20" s="91">
        <f>P20*(1+'Control Panel'!$C$45)</f>
        <v>11106600.903794363</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55533.004518971815</v>
      </c>
      <c r="X20" s="91">
        <f t="shared" si="5"/>
        <v>-58391.027185373714</v>
      </c>
      <c r="Y20" s="90">
        <f>T20*(1+'Control Panel'!$C$45)</f>
        <v>11734175.26554759</v>
      </c>
      <c r="Z20" s="90">
        <f>U20*(1+'Control Panel'!$C$45)</f>
        <v>11439798.930908194</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57198.994654540969</v>
      </c>
      <c r="AC20" s="92">
        <f t="shared" si="6"/>
        <v>-60142.75800093494</v>
      </c>
      <c r="AD20" s="92">
        <f>Y20*(1+'Control Panel'!$C$45)</f>
        <v>12086200.523514017</v>
      </c>
      <c r="AE20" s="90">
        <f>Z20*(1+'Control Panel'!$C$45)</f>
        <v>11782992.898835439</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58914.964494177199</v>
      </c>
      <c r="AH20" s="90">
        <f t="shared" si="7"/>
        <v>-61947.040740962984</v>
      </c>
      <c r="AI20" s="91">
        <f t="shared" si="8"/>
        <v>570117.97185513831</v>
      </c>
      <c r="AJ20" s="91">
        <f t="shared" si="9"/>
        <v>277907.68491711293</v>
      </c>
      <c r="AK20" s="91">
        <f t="shared" si="10"/>
        <v>-292210.28693802538</v>
      </c>
      <c r="AL20" s="93">
        <f t="shared" si="11"/>
        <v>1</v>
      </c>
    </row>
    <row r="21" spans="1:38" s="93" customFormat="1" ht="14" x14ac:dyDescent="0.3">
      <c r="A21" s="85" t="str">
        <f>'ESTIMATED Earned Revenue'!A22</f>
        <v>El Paso, TX</v>
      </c>
      <c r="B21" s="85"/>
      <c r="C21" s="94">
        <f>'ESTIMATED Earned Revenue'!$I22*1.07925</f>
        <v>10708297.99425</v>
      </c>
      <c r="D21" s="94">
        <f>'ESTIMATED Earned Revenue'!$L22*1.07925</f>
        <v>9554621.8350000009</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47773.109175000005</v>
      </c>
      <c r="G21" s="88">
        <f t="shared" si="0"/>
        <v>9.969180912650432E-3</v>
      </c>
      <c r="H21" s="89">
        <f t="shared" si="1"/>
        <v>5.0000000000000001E-3</v>
      </c>
      <c r="I21" s="90">
        <f t="shared" si="2"/>
        <v>-58979.850796250001</v>
      </c>
      <c r="J21" s="90">
        <f>C21*(1+'Control Panel'!$C$45)</f>
        <v>11029546.934077499</v>
      </c>
      <c r="K21" s="90">
        <f>D21*(1+'Control Panel'!$C$45)</f>
        <v>9841260.4900500011</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49206.302450250005</v>
      </c>
      <c r="N21" s="91">
        <f t="shared" si="3"/>
        <v>-60749.246320137492</v>
      </c>
      <c r="O21" s="91">
        <f>J21*(1+'Control Panel'!$C$45)</f>
        <v>11360433.342099825</v>
      </c>
      <c r="P21" s="91">
        <f>K21*(1+'Control Panel'!$C$45)</f>
        <v>10136498.3047515</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50682.491523757504</v>
      </c>
      <c r="S21" s="91">
        <f t="shared" si="4"/>
        <v>-62571.723709741622</v>
      </c>
      <c r="T21" s="91">
        <f>O21*(1+'Control Panel'!$C$45)</f>
        <v>11701246.342362819</v>
      </c>
      <c r="U21" s="91">
        <f>P21*(1+'Control Panel'!$C$45)</f>
        <v>10440593.253894046</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52202.966269470227</v>
      </c>
      <c r="X21" s="91">
        <f t="shared" si="5"/>
        <v>-64448.875421033881</v>
      </c>
      <c r="Y21" s="90">
        <f>T21*(1+'Control Panel'!$C$45)</f>
        <v>12052283.732633704</v>
      </c>
      <c r="Z21" s="90">
        <f>U21*(1+'Control Panel'!$C$45)</f>
        <v>10753811.051510867</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53769.055257554333</v>
      </c>
      <c r="AC21" s="92">
        <f t="shared" si="6"/>
        <v>-66382.341683664912</v>
      </c>
      <c r="AD21" s="92">
        <f>Y21*(1+'Control Panel'!$C$45)</f>
        <v>12413852.244612716</v>
      </c>
      <c r="AE21" s="90">
        <f>Z21*(1+'Control Panel'!$C$45)</f>
        <v>11076425.383056194</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55382.126915280969</v>
      </c>
      <c r="AH21" s="90">
        <f t="shared" si="7"/>
        <v>-68373.811934174853</v>
      </c>
      <c r="AI21" s="91">
        <f t="shared" si="8"/>
        <v>583768.94148506573</v>
      </c>
      <c r="AJ21" s="91">
        <f t="shared" si="9"/>
        <v>261242.94241631305</v>
      </c>
      <c r="AK21" s="91">
        <f t="shared" si="10"/>
        <v>-322525.99906875269</v>
      </c>
      <c r="AL21" s="93">
        <f t="shared" si="11"/>
        <v>1</v>
      </c>
    </row>
    <row r="22" spans="1:38" s="93" customFormat="1" ht="14" x14ac:dyDescent="0.3">
      <c r="A22" s="85" t="str">
        <f>'ESTIMATED Earned Revenue'!A23</f>
        <v>Youngstown, OH</v>
      </c>
      <c r="B22" s="85"/>
      <c r="C22" s="94">
        <f>'ESTIMATED Earned Revenue'!$I23*1.07925</f>
        <v>11233783.74</v>
      </c>
      <c r="D22" s="94">
        <f>'ESTIMATED Earned Revenue'!$L23*1.07925</f>
        <v>10541190.162</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52705.950810000002</v>
      </c>
      <c r="G22" s="88">
        <f t="shared" si="0"/>
        <v>9.7367361907217918E-3</v>
      </c>
      <c r="H22" s="89">
        <f t="shared" si="1"/>
        <v>5.0000000000000001E-3</v>
      </c>
      <c r="I22" s="90">
        <f t="shared" si="2"/>
        <v>-56674.437890000008</v>
      </c>
      <c r="J22" s="90">
        <f>C22*(1+'Control Panel'!$C$45)</f>
        <v>11570797.2522</v>
      </c>
      <c r="K22" s="90">
        <f>D22*(1+'Control Panel'!$C$45)</f>
        <v>10857425.86686</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54287.1293343</v>
      </c>
      <c r="N22" s="91">
        <f t="shared" si="3"/>
        <v>-58374.671026700002</v>
      </c>
      <c r="O22" s="91">
        <f>J22*(1+'Control Panel'!$C$45)</f>
        <v>11917921.169766</v>
      </c>
      <c r="P22" s="91">
        <f>K22*(1+'Control Panel'!$C$45)</f>
        <v>11183148.642865801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55915.743214329006</v>
      </c>
      <c r="S22" s="91">
        <f t="shared" si="4"/>
        <v>-60125.911157501003</v>
      </c>
      <c r="T22" s="91">
        <f>O22*(1+'Control Panel'!$C$45)</f>
        <v>12275458.804858981</v>
      </c>
      <c r="U22" s="91">
        <f>P22*(1+'Control Panel'!$C$45)</f>
        <v>11518643.102151776</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57593.215510758877</v>
      </c>
      <c r="X22" s="91">
        <f t="shared" si="5"/>
        <v>-61929.688492226036</v>
      </c>
      <c r="Y22" s="90">
        <f>T22*(1+'Control Panel'!$C$45)</f>
        <v>12643722.56900475</v>
      </c>
      <c r="Z22" s="90">
        <f>U22*(1+'Control Panel'!$C$45)</f>
        <v>11864202.395216329</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59321.011976081645</v>
      </c>
      <c r="AC22" s="92">
        <f t="shared" si="6"/>
        <v>-63787.579146992823</v>
      </c>
      <c r="AD22" s="92">
        <f>Y22*(1+'Control Panel'!$C$45)</f>
        <v>13023034.246074893</v>
      </c>
      <c r="AE22" s="90">
        <f>Z22*(1+'Control Panel'!$C$45)</f>
        <v>12220128.467072818</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61100.642335364093</v>
      </c>
      <c r="AH22" s="90">
        <f t="shared" si="7"/>
        <v>-65701.206521402608</v>
      </c>
      <c r="AI22" s="91">
        <f t="shared" si="8"/>
        <v>598136.79871565604</v>
      </c>
      <c r="AJ22" s="91">
        <f t="shared" si="9"/>
        <v>288217.74237083358</v>
      </c>
      <c r="AK22" s="91">
        <f t="shared" si="10"/>
        <v>-309919.05634482246</v>
      </c>
      <c r="AL22" s="93">
        <f t="shared" si="11"/>
        <v>1</v>
      </c>
    </row>
    <row r="23" spans="1:38" s="93" customFormat="1" ht="14" x14ac:dyDescent="0.3">
      <c r="A23" s="85" t="str">
        <f>'ESTIMATED Earned Revenue'!A24</f>
        <v>Montgomery, AL</v>
      </c>
      <c r="B23" s="85"/>
      <c r="C23" s="94">
        <f>'ESTIMATED Earned Revenue'!$I24*1.07925</f>
        <v>11633752.430145001</v>
      </c>
      <c r="D23" s="94">
        <f>'ESTIMATED Earned Revenue'!$L24*1.07925</f>
        <v>6717814.9260074999</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33589.074630037503</v>
      </c>
      <c r="G23" s="88">
        <f t="shared" si="0"/>
        <v>9.5738870858314094E-3</v>
      </c>
      <c r="H23" s="89">
        <f t="shared" si="1"/>
        <v>5.0000000000000001E-3</v>
      </c>
      <c r="I23" s="90">
        <f t="shared" si="2"/>
        <v>-77791.157520687499</v>
      </c>
      <c r="J23" s="90">
        <f>C23*(1+'Control Panel'!$C$45)</f>
        <v>11982765.003049351</v>
      </c>
      <c r="K23" s="90">
        <f>D23*(1+'Control Panel'!$C$45)</f>
        <v>6919349.3737877253</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34596.74686893863</v>
      </c>
      <c r="N23" s="91">
        <f t="shared" si="3"/>
        <v>-80124.892246308125</v>
      </c>
      <c r="O23" s="91">
        <f>J23*(1+'Control Panel'!$C$45)</f>
        <v>12342247.953140832</v>
      </c>
      <c r="P23" s="91">
        <f>K23*(1+'Control Panel'!$C$45)</f>
        <v>7126929.8550013574</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35634.649275006785</v>
      </c>
      <c r="S23" s="91">
        <f t="shared" si="4"/>
        <v>-82528.639013697379</v>
      </c>
      <c r="T23" s="91">
        <f>O23*(1+'Control Panel'!$C$45)</f>
        <v>12712515.391735058</v>
      </c>
      <c r="U23" s="91">
        <f>P23*(1+'Control Panel'!$C$45)</f>
        <v>7340737.7506513987</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36703.688753256996</v>
      </c>
      <c r="X23" s="91">
        <f t="shared" si="5"/>
        <v>-85004.498184108306</v>
      </c>
      <c r="Y23" s="90">
        <f>T23*(1+'Control Panel'!$C$45)</f>
        <v>13093890.85348711</v>
      </c>
      <c r="Z23" s="90">
        <f>U23*(1+'Control Panel'!$C$45)</f>
        <v>7560959.8831709409</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37804.799415854708</v>
      </c>
      <c r="AC23" s="92">
        <f t="shared" si="6"/>
        <v>-87554.633129631562</v>
      </c>
      <c r="AD23" s="92">
        <f>Y23*(1+'Control Panel'!$C$45)</f>
        <v>13486707.579091724</v>
      </c>
      <c r="AE23" s="90">
        <f>Z23*(1+'Control Panel'!$C$45)</f>
        <v>7787788.6796660693</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38938.943398330346</v>
      </c>
      <c r="AH23" s="90">
        <f t="shared" si="7"/>
        <v>-90181.27212352051</v>
      </c>
      <c r="AI23" s="91">
        <f t="shared" si="8"/>
        <v>609072.76240865327</v>
      </c>
      <c r="AJ23" s="91">
        <f t="shared" si="9"/>
        <v>183678.82771138748</v>
      </c>
      <c r="AK23" s="91">
        <f t="shared" si="10"/>
        <v>-425393.93469726579</v>
      </c>
      <c r="AL23" s="93">
        <f t="shared" si="11"/>
        <v>1</v>
      </c>
    </row>
    <row r="24" spans="1:38" s="93" customFormat="1" ht="14" x14ac:dyDescent="0.3">
      <c r="A24" s="85" t="str">
        <f>'ESTIMATED Earned Revenue'!A25</f>
        <v>Shreveport, LA</v>
      </c>
      <c r="B24" s="85"/>
      <c r="C24" s="94">
        <f>'ESTIMATED Earned Revenue'!$I25*1.07925</f>
        <v>11818058.39175</v>
      </c>
      <c r="D24" s="94">
        <f>'ESTIMATED Earned Revenue'!$L25*1.07925</f>
        <v>10176225.585750001</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50881.127928750007</v>
      </c>
      <c r="G24" s="88">
        <f t="shared" si="0"/>
        <v>9.502556023682036E-3</v>
      </c>
      <c r="H24" s="89">
        <f t="shared" si="1"/>
        <v>5.0000000000000001E-3</v>
      </c>
      <c r="I24" s="90">
        <f t="shared" si="2"/>
        <v>-61420.634030000001</v>
      </c>
      <c r="J24" s="90">
        <f>C24*(1+'Control Panel'!$C$45)</f>
        <v>12172600.1435025</v>
      </c>
      <c r="K24" s="90">
        <f>D24*(1+'Control Panel'!$C$45)</f>
        <v>10481512.3533225</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52407.561766612504</v>
      </c>
      <c r="N24" s="91">
        <f t="shared" si="3"/>
        <v>-63263.253050900006</v>
      </c>
      <c r="O24" s="91">
        <f>J24*(1+'Control Panel'!$C$45)</f>
        <v>12537778.147807576</v>
      </c>
      <c r="P24" s="91">
        <f>K24*(1+'Control Panel'!$C$45)</f>
        <v>10795957.723922176</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53979.788619610881</v>
      </c>
      <c r="S24" s="91">
        <f t="shared" si="4"/>
        <v>-65161.150642426997</v>
      </c>
      <c r="T24" s="91">
        <f>O24*(1+'Control Panel'!$C$45)</f>
        <v>12913911.492241804</v>
      </c>
      <c r="U24" s="91">
        <f>P24*(1+'Control Panel'!$C$45)</f>
        <v>11119836.455639841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55599.182278199209</v>
      </c>
      <c r="X24" s="91">
        <f t="shared" si="5"/>
        <v>-67115.98516169982</v>
      </c>
      <c r="Y24" s="90">
        <f>T24*(1+'Control Panel'!$C$45)</f>
        <v>13301328.837009057</v>
      </c>
      <c r="Z24" s="90">
        <f>U24*(1+'Control Panel'!$C$45)</f>
        <v>11453431.549309036</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57267.157746545177</v>
      </c>
      <c r="AC24" s="92">
        <f t="shared" si="6"/>
        <v>-69129.464716550836</v>
      </c>
      <c r="AD24" s="92">
        <f>Y24*(1+'Control Panel'!$C$45)</f>
        <v>13700368.70211933</v>
      </c>
      <c r="AE24" s="90">
        <f>Z24*(1+'Control Panel'!$C$45)</f>
        <v>11797034.495788308</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58985.172478941538</v>
      </c>
      <c r="AH24" s="90">
        <f t="shared" si="7"/>
        <v>-71203.348658047355</v>
      </c>
      <c r="AI24" s="91">
        <f t="shared" si="8"/>
        <v>614112.06511953427</v>
      </c>
      <c r="AJ24" s="91">
        <f t="shared" si="9"/>
        <v>278238.8628899093</v>
      </c>
      <c r="AK24" s="91">
        <f t="shared" si="10"/>
        <v>-335873.20222962496</v>
      </c>
      <c r="AL24" s="93">
        <f t="shared" si="11"/>
        <v>1</v>
      </c>
    </row>
    <row r="25" spans="1:38" s="93" customFormat="1" ht="14" x14ac:dyDescent="0.3">
      <c r="A25" s="85" t="str">
        <f>'ESTIMATED Earned Revenue'!A26</f>
        <v>Lubbock, TX</v>
      </c>
      <c r="B25" s="85"/>
      <c r="C25" s="94">
        <f>'ESTIMATED Earned Revenue'!$I26*1.07925</f>
        <v>12065215.988054998</v>
      </c>
      <c r="D25" s="94">
        <f>'ESTIMATED Earned Revenue'!$L26*1.07925</f>
        <v>11202710.027962498</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54892.718083887499</v>
      </c>
      <c r="G25" s="88">
        <f t="shared" si="0"/>
        <v>9.4103205489799186E-3</v>
      </c>
      <c r="H25" s="89">
        <f t="shared" si="1"/>
        <v>4.899949918088807E-3</v>
      </c>
      <c r="I25" s="90">
        <f t="shared" si="2"/>
        <v>-58644.8318563875</v>
      </c>
      <c r="J25" s="90">
        <f>C25*(1+'Control Panel'!$C$45)</f>
        <v>12427172.467696648</v>
      </c>
      <c r="K25" s="90">
        <f>D25*(1+'Control Panel'!$C$45)</f>
        <v>11538791.328801373</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57693.956644006867</v>
      </c>
      <c r="N25" s="91">
        <f t="shared" si="3"/>
        <v>-59249.719794476383</v>
      </c>
      <c r="O25" s="91">
        <f>J25*(1+'Control Panel'!$C$45)</f>
        <v>12799987.641727548</v>
      </c>
      <c r="P25" s="91">
        <f>K25*(1+'Control Panel'!$C$45)</f>
        <v>11884955.068665415</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59424.775343327077</v>
      </c>
      <c r="S25" s="91">
        <f t="shared" si="4"/>
        <v>-61027.211388310672</v>
      </c>
      <c r="T25" s="91">
        <f>O25*(1+'Control Panel'!$C$45)</f>
        <v>13183987.270979375</v>
      </c>
      <c r="U25" s="91">
        <f>P25*(1+'Control Panel'!$C$45)</f>
        <v>12241503.720725378</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61207.518603626893</v>
      </c>
      <c r="X25" s="91">
        <f t="shared" si="5"/>
        <v>-62858.027729959991</v>
      </c>
      <c r="Y25" s="90">
        <f>T25*(1+'Control Panel'!$C$45)</f>
        <v>13579506.889108757</v>
      </c>
      <c r="Z25" s="90">
        <f>U25*(1+'Control Panel'!$C$45)</f>
        <v>12608748.83234714</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63043.744161735704</v>
      </c>
      <c r="AC25" s="92">
        <f t="shared" si="6"/>
        <v>-64743.768561858793</v>
      </c>
      <c r="AD25" s="92">
        <f>Y25*(1+'Control Panel'!$C$45)</f>
        <v>13986892.095782019</v>
      </c>
      <c r="AE25" s="90">
        <f>Z25*(1+'Control Panel'!$C$45)</f>
        <v>12987011.297317555</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64935.056486587775</v>
      </c>
      <c r="AH25" s="90">
        <f t="shared" si="7"/>
        <v>-66686.081618714554</v>
      </c>
      <c r="AI25" s="91">
        <f t="shared" si="8"/>
        <v>620869.86033260473</v>
      </c>
      <c r="AJ25" s="91">
        <f t="shared" si="9"/>
        <v>306305.05123928434</v>
      </c>
      <c r="AK25" s="91">
        <f t="shared" si="10"/>
        <v>-314564.80909332039</v>
      </c>
      <c r="AL25" s="93">
        <f t="shared" si="11"/>
        <v>1</v>
      </c>
    </row>
    <row r="26" spans="1:38" s="93" customFormat="1" ht="14" x14ac:dyDescent="0.3">
      <c r="A26" s="85" t="str">
        <f>'ESTIMATED Earned Revenue'!A27</f>
        <v>Beaumont, TX</v>
      </c>
      <c r="B26" s="85"/>
      <c r="C26" s="94">
        <f>'ESTIMATED Earned Revenue'!$I27*1.07925</f>
        <v>12401886.298755001</v>
      </c>
      <c r="D26" s="94">
        <f>'ESTIMATED Earned Revenue'!$L27*1.07925</f>
        <v>12078879.886642501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57521.227659927506</v>
      </c>
      <c r="G26" s="88">
        <f t="shared" si="0"/>
        <v>9.2905948916288464E-3</v>
      </c>
      <c r="H26" s="89">
        <f t="shared" si="1"/>
        <v>4.7621325983659866E-3</v>
      </c>
      <c r="I26" s="90">
        <f t="shared" si="2"/>
        <v>-57699.673833847497</v>
      </c>
      <c r="J26" s="90">
        <f>C26*(1+'Control Panel'!$C$45)</f>
        <v>12773942.887717651</v>
      </c>
      <c r="K26" s="90">
        <f>D26*(1+'Control Panel'!$C$45)</f>
        <v>12441246.283241777</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62206.231416208888</v>
      </c>
      <c r="N26" s="91">
        <f t="shared" si="3"/>
        <v>-56471.297122379372</v>
      </c>
      <c r="O26" s="91">
        <f>J26*(1+'Control Panel'!$C$45)</f>
        <v>13157161.174349181</v>
      </c>
      <c r="P26" s="91">
        <f>K26*(1+'Control Panel'!$C$45)</f>
        <v>12814483.671739031</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64072.418358695155</v>
      </c>
      <c r="S26" s="91">
        <f t="shared" si="4"/>
        <v>-58165.436036050756</v>
      </c>
      <c r="T26" s="91">
        <f>O26*(1+'Control Panel'!$C$45)</f>
        <v>13551876.009579657</v>
      </c>
      <c r="U26" s="91">
        <f>P26*(1+'Control Panel'!$C$45)</f>
        <v>13198918.181891201</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65994.590909456005</v>
      </c>
      <c r="X26" s="91">
        <f t="shared" si="5"/>
        <v>-59910.399117132285</v>
      </c>
      <c r="Y26" s="90">
        <f>T26*(1+'Control Panel'!$C$45)</f>
        <v>13958432.289867047</v>
      </c>
      <c r="Z26" s="90">
        <f>U26*(1+'Control Panel'!$C$45)</f>
        <v>13594885.727347938</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67974.4286367397</v>
      </c>
      <c r="AC26" s="92">
        <f t="shared" si="6"/>
        <v>-61707.711090646262</v>
      </c>
      <c r="AD26" s="92">
        <f>Y26*(1+'Control Panel'!$C$45)</f>
        <v>14377185.258563058</v>
      </c>
      <c r="AE26" s="90">
        <f>Z26*(1+'Control Panel'!$C$45)</f>
        <v>14002732.299168376</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70013.66149584188</v>
      </c>
      <c r="AH26" s="90">
        <f t="shared" si="7"/>
        <v>-63558.942423365646</v>
      </c>
      <c r="AI26" s="91">
        <f t="shared" si="8"/>
        <v>630075.11660651583</v>
      </c>
      <c r="AJ26" s="91">
        <f t="shared" si="9"/>
        <v>330261.33081694163</v>
      </c>
      <c r="AK26" s="91">
        <f t="shared" si="10"/>
        <v>-299813.78578957421</v>
      </c>
      <c r="AL26" s="93">
        <f t="shared" si="11"/>
        <v>1</v>
      </c>
    </row>
    <row r="27" spans="1:38" s="93" customFormat="1" ht="14" x14ac:dyDescent="0.3">
      <c r="A27" s="85" t="str">
        <f>'ESTIMATED Earned Revenue'!A28</f>
        <v>Chillicothe, OH</v>
      </c>
      <c r="B27" s="85"/>
      <c r="C27" s="94">
        <f>'ESTIMATED Earned Revenue'!$I28*1.07925</f>
        <v>12559112.45325</v>
      </c>
      <c r="D27" s="94">
        <f>'ESTIMATED Earned Revenue'!$L28*1.07925</f>
        <v>10399419.882000001</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51997.09941000001</v>
      </c>
      <c r="G27" s="88">
        <f t="shared" si="0"/>
        <v>9.2368814036878962E-3</v>
      </c>
      <c r="H27" s="89">
        <f t="shared" si="1"/>
        <v>5.0000000000000001E-3</v>
      </c>
      <c r="I27" s="90">
        <f t="shared" si="2"/>
        <v>-64009.932856249987</v>
      </c>
      <c r="J27" s="90">
        <f>C27*(1+'Control Panel'!$C$45)</f>
        <v>12935885.826847501</v>
      </c>
      <c r="K27" s="90">
        <f>D27*(1+'Control Panel'!$C$45)</f>
        <v>10711402.478460001</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53557.012392300006</v>
      </c>
      <c r="N27" s="91">
        <f t="shared" si="3"/>
        <v>-65930.230841937504</v>
      </c>
      <c r="O27" s="91">
        <f>J27*(1+'Control Panel'!$C$45)</f>
        <v>13323962.401652927</v>
      </c>
      <c r="P27" s="91">
        <f>K27*(1+'Control Panel'!$C$45)</f>
        <v>11032744.552813802</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55163.722764069011</v>
      </c>
      <c r="S27" s="91">
        <f t="shared" si="4"/>
        <v>-67908.137767195629</v>
      </c>
      <c r="T27" s="91">
        <f>O27*(1+'Control Panel'!$C$45)</f>
        <v>13723681.273702515</v>
      </c>
      <c r="U27" s="91">
        <f>P27*(1+'Control Panel'!$C$45)</f>
        <v>11363726.889398215</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56818.634446991076</v>
      </c>
      <c r="X27" s="91">
        <f t="shared" si="5"/>
        <v>-69945.381900211505</v>
      </c>
      <c r="Y27" s="90">
        <f>T27*(1+'Control Panel'!$C$45)</f>
        <v>14135391.711913591</v>
      </c>
      <c r="Z27" s="90">
        <f>U27*(1+'Control Panel'!$C$45)</f>
        <v>11704638.696080161</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58523.193480400805</v>
      </c>
      <c r="AC27" s="92">
        <f t="shared" si="6"/>
        <v>-72043.743357217871</v>
      </c>
      <c r="AD27" s="92">
        <f>Y27*(1+'Control Panel'!$C$45)</f>
        <v>14559453.463270999</v>
      </c>
      <c r="AE27" s="90">
        <f>Z27*(1+'Control Panel'!$C$45)</f>
        <v>12055777.856962567</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60278.889284812838</v>
      </c>
      <c r="AH27" s="90">
        <f t="shared" si="7"/>
        <v>-74205.055657934397</v>
      </c>
      <c r="AI27" s="91">
        <f t="shared" si="8"/>
        <v>634374.00189307064</v>
      </c>
      <c r="AJ27" s="91">
        <f t="shared" si="9"/>
        <v>284341.45236857375</v>
      </c>
      <c r="AK27" s="91">
        <f t="shared" si="10"/>
        <v>-350032.54952449689</v>
      </c>
      <c r="AL27" s="93">
        <f t="shared" si="11"/>
        <v>1</v>
      </c>
    </row>
    <row r="28" spans="1:38" s="93" customFormat="1" ht="14" x14ac:dyDescent="0.3">
      <c r="A28" s="85" t="str">
        <f>'ESTIMATED Earned Revenue'!A29</f>
        <v>Buffalo, NY</v>
      </c>
      <c r="B28" s="85"/>
      <c r="C28" s="94">
        <f>'ESTIMATED Earned Revenue'!$I29*1.07925</f>
        <v>12670492.426840911</v>
      </c>
      <c r="D28" s="94">
        <f>'ESTIMATED Earned Revenue'!$L29*1.07925</f>
        <v>12312797.580477273</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58222.98074143182</v>
      </c>
      <c r="G28" s="88">
        <f t="shared" si="0"/>
        <v>9.1996370943940517E-3</v>
      </c>
      <c r="H28" s="89">
        <f t="shared" si="1"/>
        <v>4.728655722704974E-3</v>
      </c>
      <c r="I28" s="90">
        <f t="shared" si="2"/>
        <v>-58340.951392772738</v>
      </c>
      <c r="J28" s="90">
        <f>C28*(1+'Control Panel'!$C$45)</f>
        <v>13050607.199646138</v>
      </c>
      <c r="K28" s="90">
        <f>D28*(1+'Control Panel'!$C$45)</f>
        <v>12682181.507891592</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63410.907539457963</v>
      </c>
      <c r="N28" s="91">
        <f t="shared" si="3"/>
        <v>-56649.942558772738</v>
      </c>
      <c r="O28" s="91">
        <f>J28*(1+'Control Panel'!$C$45)</f>
        <v>13442125.415635522</v>
      </c>
      <c r="P28" s="91">
        <f>K28*(1+'Control Panel'!$C$45)</f>
        <v>13062646.95312834</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65313.234765641697</v>
      </c>
      <c r="S28" s="91">
        <f t="shared" si="4"/>
        <v>-58349.440835535919</v>
      </c>
      <c r="T28" s="91">
        <f>O28*(1+'Control Panel'!$C$45)</f>
        <v>13845389.178104589</v>
      </c>
      <c r="U28" s="91">
        <f>P28*(1+'Control Panel'!$C$45)</f>
        <v>13454526.36172219</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67272.631808610953</v>
      </c>
      <c r="X28" s="91">
        <f t="shared" si="5"/>
        <v>-60099.924060602003</v>
      </c>
      <c r="Y28" s="90">
        <f>T28*(1+'Control Panel'!$C$45)</f>
        <v>14260750.853447726</v>
      </c>
      <c r="Z28" s="90">
        <f>U28*(1+'Control Panel'!$C$45)</f>
        <v>13858162.152573856</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69290.810762869281</v>
      </c>
      <c r="AC28" s="92">
        <f t="shared" si="6"/>
        <v>-61902.921782420075</v>
      </c>
      <c r="AD28" s="92">
        <f>Y28*(1+'Control Panel'!$C$45)</f>
        <v>14688573.379051158</v>
      </c>
      <c r="AE28" s="90">
        <f>Z28*(1+'Control Panel'!$C$45)</f>
        <v>14273907.017151071</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71369.535085755357</v>
      </c>
      <c r="AH28" s="90">
        <f t="shared" si="7"/>
        <v>-63760.009435892673</v>
      </c>
      <c r="AI28" s="91">
        <f t="shared" si="8"/>
        <v>637419.35863555875</v>
      </c>
      <c r="AJ28" s="91">
        <f t="shared" si="9"/>
        <v>336657.11996233527</v>
      </c>
      <c r="AK28" s="91">
        <f t="shared" si="10"/>
        <v>-300762.23867322347</v>
      </c>
      <c r="AL28" s="93">
        <f t="shared" si="11"/>
        <v>1</v>
      </c>
    </row>
    <row r="29" spans="1:38" s="93" customFormat="1" ht="14" x14ac:dyDescent="0.3">
      <c r="A29" s="85" t="str">
        <f>'ESTIMATED Earned Revenue'!A30</f>
        <v>Sandusky, OH</v>
      </c>
      <c r="B29" s="85"/>
      <c r="C29" s="94">
        <f>'ESTIMATED Earned Revenue'!$I30*1.07925</f>
        <v>12670955.13075</v>
      </c>
      <c r="D29" s="94">
        <f>'ESTIMATED Earned Revenue'!$L30*1.07925</f>
        <v>9163308.4492499996</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45816.542246249999</v>
      </c>
      <c r="G29" s="88">
        <f t="shared" si="0"/>
        <v>9.1994837366968403E-3</v>
      </c>
      <c r="H29" s="89">
        <f t="shared" si="1"/>
        <v>5.0000000000000001E-3</v>
      </c>
      <c r="I29" s="90">
        <f t="shared" si="2"/>
        <v>-70749.703407500012</v>
      </c>
      <c r="J29" s="90">
        <f>C29*(1+'Control Panel'!$C$45)</f>
        <v>13051083.784672501</v>
      </c>
      <c r="K29" s="90">
        <f>D29*(1+'Control Panel'!$C$45)</f>
        <v>9438207.7027275003</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47191.038513637504</v>
      </c>
      <c r="N29" s="91">
        <f t="shared" si="3"/>
        <v>-72872.194509724999</v>
      </c>
      <c r="O29" s="91">
        <f>J29*(1+'Control Panel'!$C$45)</f>
        <v>13442616.298212675</v>
      </c>
      <c r="P29" s="91">
        <f>K29*(1+'Control Panel'!$C$45)</f>
        <v>9721353.9338093251</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48606.769669046625</v>
      </c>
      <c r="S29" s="91">
        <f t="shared" si="4"/>
        <v>-75058.360345016757</v>
      </c>
      <c r="T29" s="91">
        <f>O29*(1+'Control Panel'!$C$45)</f>
        <v>13845894.787159055</v>
      </c>
      <c r="U29" s="91">
        <f>P29*(1+'Control Panel'!$C$45)</f>
        <v>10012994.551823605</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50064.972759118027</v>
      </c>
      <c r="X29" s="91">
        <f t="shared" si="5"/>
        <v>-77310.111155367267</v>
      </c>
      <c r="Y29" s="90">
        <f>T29*(1+'Control Panel'!$C$45)</f>
        <v>14261271.630773827</v>
      </c>
      <c r="Z29" s="90">
        <f>U29*(1+'Control Panel'!$C$45)</f>
        <v>10313384.388378313</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51566.921941891567</v>
      </c>
      <c r="AC29" s="92">
        <f t="shared" si="6"/>
        <v>-79629.414490028284</v>
      </c>
      <c r="AD29" s="92">
        <f>Y29*(1+'Control Panel'!$C$45)</f>
        <v>14689109.779697042</v>
      </c>
      <c r="AE29" s="90">
        <f>Z29*(1+'Control Panel'!$C$45)</f>
        <v>10622785.920029663</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53113.929600148316</v>
      </c>
      <c r="AH29" s="90">
        <f t="shared" si="7"/>
        <v>-82018.296924729133</v>
      </c>
      <c r="AI29" s="91">
        <f t="shared" si="8"/>
        <v>637432.00990870851</v>
      </c>
      <c r="AJ29" s="91">
        <f t="shared" si="9"/>
        <v>250543.63248384203</v>
      </c>
      <c r="AK29" s="91">
        <f t="shared" si="10"/>
        <v>-386888.37742486648</v>
      </c>
      <c r="AL29" s="93">
        <f t="shared" si="11"/>
        <v>1</v>
      </c>
    </row>
    <row r="30" spans="1:38" s="93" customFormat="1" ht="14" x14ac:dyDescent="0.3">
      <c r="A30" s="85" t="str">
        <f>'ESTIMATED Earned Revenue'!A31</f>
        <v>Lafayette, LA</v>
      </c>
      <c r="B30" s="85"/>
      <c r="C30" s="94">
        <f>'ESTIMATED Earned Revenue'!$I31*1.07925</f>
        <v>12858591.4959675</v>
      </c>
      <c r="D30" s="94">
        <f>'ESTIMATED Earned Revenue'!$L31*1.07925</f>
        <v>11070352.103062499</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54495.644309187497</v>
      </c>
      <c r="G30" s="88">
        <f t="shared" si="0"/>
        <v>9.138203629587836E-3</v>
      </c>
      <c r="H30" s="89">
        <f t="shared" si="1"/>
        <v>4.9226658557781407E-3</v>
      </c>
      <c r="I30" s="90">
        <f t="shared" si="2"/>
        <v>-63008.78317065</v>
      </c>
      <c r="J30" s="90">
        <f>C30*(1+'Control Panel'!$C$45)</f>
        <v>13244349.240846526</v>
      </c>
      <c r="K30" s="90">
        <f>D30*(1+'Control Panel'!$C$45)</f>
        <v>11402462.666154375</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57012.313330771874</v>
      </c>
      <c r="N30" s="91">
        <f t="shared" si="3"/>
        <v>-64017.246973460766</v>
      </c>
      <c r="O30" s="91">
        <f>J30*(1+'Control Panel'!$C$45)</f>
        <v>13641679.718071923</v>
      </c>
      <c r="P30" s="91">
        <f>K30*(1+'Control Panel'!$C$45)</f>
        <v>11744536.546139007</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58722.682730695036</v>
      </c>
      <c r="S30" s="91">
        <f t="shared" si="4"/>
        <v>-65937.76438266458</v>
      </c>
      <c r="T30" s="91">
        <f>O30*(1+'Control Panel'!$C$45)</f>
        <v>14050930.10961408</v>
      </c>
      <c r="U30" s="91">
        <f>P30*(1+'Control Panel'!$C$45)</f>
        <v>12096872.642523179</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60484.363212615892</v>
      </c>
      <c r="X30" s="91">
        <f t="shared" si="5"/>
        <v>-67915.897314144517</v>
      </c>
      <c r="Y30" s="90">
        <f>T30*(1+'Control Panel'!$C$45)</f>
        <v>14472458.012902502</v>
      </c>
      <c r="Z30" s="90">
        <f>U30*(1+'Control Panel'!$C$45)</f>
        <v>12459778.821798874</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62298.894108994369</v>
      </c>
      <c r="AC30" s="92">
        <f t="shared" si="6"/>
        <v>-69953.374233568873</v>
      </c>
      <c r="AD30" s="92">
        <f>Y30*(1+'Control Panel'!$C$45)</f>
        <v>14906631.753289577</v>
      </c>
      <c r="AE30" s="90">
        <f>Z30*(1+'Control Panel'!$C$45)</f>
        <v>12833572.186452841</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64167.860932264208</v>
      </c>
      <c r="AH30" s="90">
        <f t="shared" si="7"/>
        <v>-72051.975460575894</v>
      </c>
      <c r="AI30" s="91">
        <f t="shared" si="8"/>
        <v>642562.37267975602</v>
      </c>
      <c r="AJ30" s="91">
        <f t="shared" si="9"/>
        <v>302686.1143153414</v>
      </c>
      <c r="AK30" s="91">
        <f t="shared" si="10"/>
        <v>-339876.25836441462</v>
      </c>
      <c r="AL30" s="93">
        <f t="shared" si="11"/>
        <v>1</v>
      </c>
    </row>
    <row r="31" spans="1:38" s="93" customFormat="1" ht="14" x14ac:dyDescent="0.3">
      <c r="A31" s="85" t="str">
        <f>'ESTIMATED Earned Revenue'!A32</f>
        <v>Fort Wayne, IN</v>
      </c>
      <c r="B31" s="85"/>
      <c r="C31" s="94">
        <f>'ESTIMATED Earned Revenue'!$I32*1.07925</f>
        <v>13404648.426645</v>
      </c>
      <c r="D31" s="94">
        <f>'ESTIMATED Earned Revenue'!$L32*1.07925</f>
        <v>13404648.426645</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61498.533279935</v>
      </c>
      <c r="G31" s="88">
        <f t="shared" si="0"/>
        <v>8.9696281697496261E-3</v>
      </c>
      <c r="H31" s="89">
        <f t="shared" si="1"/>
        <v>4.5878512678998503E-3</v>
      </c>
      <c r="I31" s="90">
        <f t="shared" si="2"/>
        <v>-58736.178853289995</v>
      </c>
      <c r="J31" s="90">
        <f>C31*(1+'Control Panel'!$C$45)</f>
        <v>13806787.87944435</v>
      </c>
      <c r="K31" s="90">
        <f>D31*(1+'Control Panel'!$C$45)</f>
        <v>13806787.87944435</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69033.939397221751</v>
      </c>
      <c r="N31" s="91">
        <f t="shared" si="3"/>
        <v>-54807.814100000003</v>
      </c>
      <c r="O31" s="91">
        <f>J31*(1+'Control Panel'!$C$45)</f>
        <v>14220991.51582768</v>
      </c>
      <c r="P31" s="91">
        <f>K31*(1+'Control Panel'!$C$45)</f>
        <v>14220991.51582768</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71104.957579138398</v>
      </c>
      <c r="S31" s="91">
        <f t="shared" si="4"/>
        <v>-56452.048523000005</v>
      </c>
      <c r="T31" s="91">
        <f>O31*(1+'Control Panel'!$C$45)</f>
        <v>14647621.26130251</v>
      </c>
      <c r="U31" s="91">
        <f>P31*(1+'Control Panel'!$C$45)</f>
        <v>14647621.26130251</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73238.106306512549</v>
      </c>
      <c r="X31" s="91">
        <f t="shared" si="5"/>
        <v>-58145.609978690016</v>
      </c>
      <c r="Y31" s="90">
        <f>T31*(1+'Control Panel'!$C$45)</f>
        <v>15087049.899141585</v>
      </c>
      <c r="Z31" s="90">
        <f>U31*(1+'Control Panel'!$C$45)</f>
        <v>15087049.899141585</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75435.249495707933</v>
      </c>
      <c r="AC31" s="92">
        <f t="shared" si="6"/>
        <v>-59889.978278050708</v>
      </c>
      <c r="AD31" s="92">
        <f>Y31*(1+'Control Panel'!$C$45)</f>
        <v>15539661.396115834</v>
      </c>
      <c r="AE31" s="90">
        <f>Z31*(1+'Control Panel'!$C$45)</f>
        <v>15539661.396115834</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77698.306980579175</v>
      </c>
      <c r="AH31" s="90">
        <f t="shared" si="7"/>
        <v>-61686.677626392237</v>
      </c>
      <c r="AI31" s="91">
        <f t="shared" si="8"/>
        <v>657492.68826529279</v>
      </c>
      <c r="AJ31" s="91">
        <f t="shared" si="9"/>
        <v>366510.55975915981</v>
      </c>
      <c r="AK31" s="91">
        <f t="shared" si="10"/>
        <v>-290982.12850613298</v>
      </c>
      <c r="AL31" s="93">
        <f t="shared" si="11"/>
        <v>1</v>
      </c>
    </row>
    <row r="32" spans="1:38" s="93" customFormat="1" ht="14" x14ac:dyDescent="0.3">
      <c r="A32" s="85" t="str">
        <f>'ESTIMATED Earned Revenue'!A33</f>
        <v>Kalamazoo, MI</v>
      </c>
      <c r="B32" s="85"/>
      <c r="C32" s="94">
        <f>'ESTIMATED Earned Revenue'!$I33*1.07925</f>
        <v>13675788.68475</v>
      </c>
      <c r="D32" s="94">
        <f>'ESTIMATED Earned Revenue'!$L33*1.07925</f>
        <v>13041453.021750001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60408.947065250002</v>
      </c>
      <c r="G32" s="88">
        <f t="shared" si="0"/>
        <v>8.8909251397937001E-3</v>
      </c>
      <c r="H32" s="89">
        <f t="shared" si="1"/>
        <v>4.6320718224037178E-3</v>
      </c>
      <c r="I32" s="90">
        <f t="shared" si="2"/>
        <v>-61181.466358499994</v>
      </c>
      <c r="J32" s="90">
        <f>C32*(1+'Control Panel'!$C$45)</f>
        <v>14086062.345292501</v>
      </c>
      <c r="K32" s="90">
        <f>D32*(1+'Control Panel'!$C$45)</f>
        <v>13432696.612402502</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67163.483062012514</v>
      </c>
      <c r="N32" s="91">
        <f t="shared" si="3"/>
        <v>-58074.642764449993</v>
      </c>
      <c r="O32" s="91">
        <f>J32*(1+'Control Panel'!$C$45)</f>
        <v>14508644.215651277</v>
      </c>
      <c r="P32" s="91">
        <f>K32*(1+'Control Panel'!$C$45)</f>
        <v>13835677.510774577</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69178.38755387289</v>
      </c>
      <c r="S32" s="91">
        <f t="shared" si="4"/>
        <v>-59816.882047383508</v>
      </c>
      <c r="T32" s="91">
        <f>O32*(1+'Control Panel'!$C$45)</f>
        <v>14943903.542120816</v>
      </c>
      <c r="U32" s="91">
        <f>P32*(1+'Control Panel'!$C$45)</f>
        <v>14250747.836097814</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71253.739180489079</v>
      </c>
      <c r="X32" s="91">
        <f t="shared" si="5"/>
        <v>-61611.388508805001</v>
      </c>
      <c r="Y32" s="90">
        <f>T32*(1+'Control Panel'!$C$45)</f>
        <v>15392220.648384441</v>
      </c>
      <c r="Z32" s="90">
        <f>U32*(1+'Control Panel'!$C$45)</f>
        <v>14678270.271180749</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73391.351355903753</v>
      </c>
      <c r="AC32" s="92">
        <f t="shared" si="6"/>
        <v>-63459.730164069158</v>
      </c>
      <c r="AD32" s="92">
        <f>Y32*(1+'Control Panel'!$C$45)</f>
        <v>15853987.267835975</v>
      </c>
      <c r="AE32" s="90">
        <f>Z32*(1+'Control Panel'!$C$45)</f>
        <v>15118618.379316172</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75593.091896580867</v>
      </c>
      <c r="AH32" s="90">
        <f t="shared" si="7"/>
        <v>-65363.522068991253</v>
      </c>
      <c r="AI32" s="91">
        <f t="shared" si="8"/>
        <v>664906.21860255802</v>
      </c>
      <c r="AJ32" s="91">
        <f t="shared" si="9"/>
        <v>356580.05304885912</v>
      </c>
      <c r="AK32" s="91">
        <f t="shared" si="10"/>
        <v>-308326.1655536989</v>
      </c>
      <c r="AL32" s="93">
        <f t="shared" si="11"/>
        <v>1</v>
      </c>
    </row>
    <row r="33" spans="1:38" s="93" customFormat="1" ht="14" x14ac:dyDescent="0.3">
      <c r="A33" s="85" t="str">
        <f>'ESTIMATED Earned Revenue'!A34</f>
        <v>Knoxville, TN</v>
      </c>
      <c r="B33" s="85"/>
      <c r="C33" s="94">
        <f>'ESTIMATED Earned Revenue'!$I34*1.07925</f>
        <v>14033433.528480001</v>
      </c>
      <c r="D33" s="94">
        <f>'ESTIMATED Earned Revenue'!$L34*1.07925</f>
        <v>12148517.683455</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57730.141050364997</v>
      </c>
      <c r="G33" s="88">
        <f t="shared" si="0"/>
        <v>8.7917641389764351E-3</v>
      </c>
      <c r="H33" s="89">
        <f t="shared" si="1"/>
        <v>4.7520316926391243E-3</v>
      </c>
      <c r="I33" s="90">
        <f t="shared" si="2"/>
        <v>-65648.496592035008</v>
      </c>
      <c r="J33" s="90">
        <f>C33*(1+'Control Panel'!$C$45)</f>
        <v>14454436.534334401</v>
      </c>
      <c r="K33" s="90">
        <f>D33*(1+'Control Panel'!$C$45)</f>
        <v>12512973.213958651</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62564.866069793257</v>
      </c>
      <c r="N33" s="91">
        <f t="shared" si="3"/>
        <v>-64515.130701878756</v>
      </c>
      <c r="O33" s="91">
        <f>J33*(1+'Control Panel'!$C$45)</f>
        <v>14888069.630364433</v>
      </c>
      <c r="P33" s="91">
        <f>K33*(1+'Control Panel'!$C$45)</f>
        <v>12888362.410377411</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64441.812051887056</v>
      </c>
      <c r="S33" s="91">
        <f t="shared" si="4"/>
        <v>-66450.584622935115</v>
      </c>
      <c r="T33" s="91">
        <f>O33*(1+'Control Panel'!$C$45)</f>
        <v>15334711.719275367</v>
      </c>
      <c r="U33" s="91">
        <f>P33*(1+'Control Panel'!$C$45)</f>
        <v>13275013.282688733</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66375.066413443667</v>
      </c>
      <c r="X33" s="91">
        <f t="shared" si="5"/>
        <v>-68444.102161623174</v>
      </c>
      <c r="Y33" s="90">
        <f>T33*(1+'Control Panel'!$C$45)</f>
        <v>15794753.070853628</v>
      </c>
      <c r="Z33" s="90">
        <f>U33*(1+'Control Panel'!$C$45)</f>
        <v>13673263.681169396</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68366.318405846978</v>
      </c>
      <c r="AC33" s="92">
        <f t="shared" si="6"/>
        <v>-70497.425226471882</v>
      </c>
      <c r="AD33" s="92">
        <f>Y33*(1+'Control Panel'!$C$45)</f>
        <v>16268595.662979238</v>
      </c>
      <c r="AE33" s="90">
        <f>Z33*(1+'Control Panel'!$C$45)</f>
        <v>14083461.591604479</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70417.3079580224</v>
      </c>
      <c r="AH33" s="90">
        <f t="shared" si="7"/>
        <v>-72612.347983266023</v>
      </c>
      <c r="AI33" s="91">
        <f t="shared" si="8"/>
        <v>674684.96159516834</v>
      </c>
      <c r="AJ33" s="91">
        <f t="shared" si="9"/>
        <v>332165.37089899334</v>
      </c>
      <c r="AK33" s="91">
        <f t="shared" si="10"/>
        <v>-342519.590696175</v>
      </c>
      <c r="AL33" s="93">
        <f t="shared" si="11"/>
        <v>1</v>
      </c>
    </row>
    <row r="34" spans="1:38" s="93" customFormat="1" ht="14" x14ac:dyDescent="0.3">
      <c r="A34" s="85" t="str">
        <f>'ESTIMATED Earned Revenue'!A35</f>
        <v>Kingsport, TN</v>
      </c>
      <c r="B34" s="85"/>
      <c r="C34" s="94">
        <f>'ESTIMATED Earned Revenue'!$I35*1.07925</f>
        <v>14148387.003802499</v>
      </c>
      <c r="D34" s="94">
        <f>'ESTIMATED Earned Revenue'!$L35*1.07925</f>
        <v>14111852.880352499</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63620.146641057494</v>
      </c>
      <c r="G34" s="88">
        <f t="shared" si="0"/>
        <v>8.760956636661054E-3</v>
      </c>
      <c r="H34" s="89">
        <f t="shared" si="1"/>
        <v>4.5082773453253523E-3</v>
      </c>
      <c r="I34" s="90">
        <f t="shared" si="2"/>
        <v>-60333.258377955004</v>
      </c>
      <c r="J34" s="90">
        <f>C34*(1+'Control Panel'!$C$45)</f>
        <v>14572838.613916574</v>
      </c>
      <c r="K34" s="90">
        <f>D34*(1+'Control Panel'!$C$45)</f>
        <v>14535208.466763074</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72676.042333815363</v>
      </c>
      <c r="N34" s="91">
        <f t="shared" si="3"/>
        <v>-54995.964835767518</v>
      </c>
      <c r="O34" s="91">
        <f>J34*(1+'Control Panel'!$C$45)</f>
        <v>15010023.772334071</v>
      </c>
      <c r="P34" s="91">
        <f>K34*(1+'Control Panel'!$C$45)</f>
        <v>14971264.720765967</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74856.323603829835</v>
      </c>
      <c r="S34" s="91">
        <f t="shared" si="4"/>
        <v>-56645.843780840514</v>
      </c>
      <c r="T34" s="91">
        <f>O34*(1+'Control Panel'!$C$45)</f>
        <v>15460324.485504093</v>
      </c>
      <c r="U34" s="91">
        <f>P34*(1+'Control Panel'!$C$45)</f>
        <v>15420402.662388947</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77102.013311944742</v>
      </c>
      <c r="X34" s="91">
        <f t="shared" si="5"/>
        <v>-58345.219094265733</v>
      </c>
      <c r="Y34" s="90">
        <f>T34*(1+'Control Panel'!$C$45)</f>
        <v>15924134.220069217</v>
      </c>
      <c r="Z34" s="90">
        <f>U34*(1+'Control Panel'!$C$45)</f>
        <v>15883014.742260616</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79415.073711303077</v>
      </c>
      <c r="AC34" s="92">
        <f t="shared" si="6"/>
        <v>-60095.575667093726</v>
      </c>
      <c r="AD34" s="92">
        <f>Y34*(1+'Control Panel'!$C$45)</f>
        <v>16401858.246671293</v>
      </c>
      <c r="AE34" s="90">
        <f>Z34*(1+'Control Panel'!$C$45)</f>
        <v>16359505.184528435</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81797.525922642177</v>
      </c>
      <c r="AH34" s="90">
        <f t="shared" si="7"/>
        <v>-61898.442937106534</v>
      </c>
      <c r="AI34" s="91">
        <f t="shared" si="8"/>
        <v>677828.02519860922</v>
      </c>
      <c r="AJ34" s="91">
        <f t="shared" si="9"/>
        <v>385846.97888353514</v>
      </c>
      <c r="AK34" s="91">
        <f t="shared" si="10"/>
        <v>-291981.04631507408</v>
      </c>
      <c r="AL34" s="93">
        <f t="shared" si="11"/>
        <v>1</v>
      </c>
    </row>
    <row r="35" spans="1:38" s="93" customFormat="1" ht="14" x14ac:dyDescent="0.3">
      <c r="A35" s="85" t="str">
        <f>'ESTIMATED Earned Revenue'!A36</f>
        <v>Zanesville, OH</v>
      </c>
      <c r="B35" s="85"/>
      <c r="C35" s="94">
        <f>'ESTIMATED Earned Revenue'!$I36*1.07925</f>
        <v>14449632.519750001</v>
      </c>
      <c r="D35" s="94">
        <f>'ESTIMATED Earned Revenue'!$L36*1.07925</f>
        <v>13607346.96675</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62106.628900249998</v>
      </c>
      <c r="G35" s="88">
        <f t="shared" ref="G35:G66" si="12">E35/$C35</f>
        <v>8.6825483227528227E-3</v>
      </c>
      <c r="H35" s="89">
        <f t="shared" ref="H35:H66" si="13">F35/$D35</f>
        <v>4.5641982270320288E-3</v>
      </c>
      <c r="I35" s="90">
        <f t="shared" ref="I35:I66" si="14">F35-E35</f>
        <v>-63353.003698500004</v>
      </c>
      <c r="J35" s="90">
        <f>C35*(1+'Control Panel'!$C$45)</f>
        <v>14883121.495342501</v>
      </c>
      <c r="K35" s="90">
        <f>D35*(1+'Control Panel'!$C$45)</f>
        <v>14015567.375752499</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70077.836878762493</v>
      </c>
      <c r="N35" s="91">
        <f t="shared" ref="N35:N66" si="15">M35-L35</f>
        <v>-59145.58469795002</v>
      </c>
      <c r="O35" s="91">
        <f>J35*(1+'Control Panel'!$C$45)</f>
        <v>15329615.140202776</v>
      </c>
      <c r="P35" s="91">
        <f>K35*(1+'Control Panel'!$C$45)</f>
        <v>14436034.397025075</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72180.171985125373</v>
      </c>
      <c r="S35" s="91">
        <f t="shared" ref="S35:S66" si="16">R35-Q35</f>
        <v>-60919.952238888509</v>
      </c>
      <c r="T35" s="91">
        <f>O35*(1+'Control Panel'!$C$45)</f>
        <v>15789503.594408859</v>
      </c>
      <c r="U35" s="91">
        <f>P35*(1+'Control Panel'!$C$45)</f>
        <v>14869115.428935828</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74345.577144679133</v>
      </c>
      <c r="X35" s="91">
        <f t="shared" ref="X35:X66" si="17">W35-V35</f>
        <v>-62747.55080605518</v>
      </c>
      <c r="Y35" s="90">
        <f>T35*(1+'Control Panel'!$C$45)</f>
        <v>16263188.702241125</v>
      </c>
      <c r="Z35" s="90">
        <f>U35*(1+'Control Panel'!$C$45)</f>
        <v>15315188.891803904</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76575.94445901952</v>
      </c>
      <c r="AC35" s="92">
        <f t="shared" ref="AC35:AC66" si="18">AB35-AA35</f>
        <v>-64629.977330236812</v>
      </c>
      <c r="AD35" s="92">
        <f>Y35*(1+'Control Panel'!$C$45)</f>
        <v>16751084.363308359</v>
      </c>
      <c r="AE35" s="90">
        <f>Z35*(1+'Control Panel'!$C$45)</f>
        <v>15774644.558558021</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78873.222792790111</v>
      </c>
      <c r="AH35" s="90">
        <f t="shared" ref="AH35:AH66" si="19">AG35-AF35</f>
        <v>-66568.876650143924</v>
      </c>
      <c r="AI35" s="91">
        <f t="shared" ref="AI35:AI66" si="20">L35+Q35+V35+AA35+AF35</f>
        <v>686064.69498365105</v>
      </c>
      <c r="AJ35" s="91">
        <f t="shared" ref="AJ35:AJ66" si="21">M35+R35+W35+AB35+AG35</f>
        <v>372052.75326037663</v>
      </c>
      <c r="AK35" s="91">
        <f t="shared" ref="AK35:AK66" si="22">AJ35-AI35</f>
        <v>-314011.94172327442</v>
      </c>
      <c r="AL35" s="93">
        <f t="shared" si="11"/>
        <v>1</v>
      </c>
    </row>
    <row r="36" spans="1:38" s="93" customFormat="1" ht="14" x14ac:dyDescent="0.3">
      <c r="A36" s="85" t="str">
        <f>'ESTIMATED Earned Revenue'!A37</f>
        <v>Johnstown, PA</v>
      </c>
      <c r="B36" s="85"/>
      <c r="C36" s="94">
        <f>'ESTIMATED Earned Revenue'!$I37*1.07925</f>
        <v>14919681.143055001</v>
      </c>
      <c r="D36" s="94">
        <f>'ESTIMATED Earned Revenue'!$L37*1.07925</f>
        <v>14919681.143055001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66043.631429165005</v>
      </c>
      <c r="G36" s="88">
        <f t="shared" si="12"/>
        <v>8.5665286335405051E-3</v>
      </c>
      <c r="H36" s="89">
        <f t="shared" si="13"/>
        <v>4.4266114534162026E-3</v>
      </c>
      <c r="I36" s="90">
        <f t="shared" si="14"/>
        <v>-61766.244286109999</v>
      </c>
      <c r="J36" s="90">
        <f>C36*(1+'Control Panel'!$C$45)</f>
        <v>15367271.577346651</v>
      </c>
      <c r="K36" s="90">
        <f>D36*(1+'Control Panel'!$C$45)</f>
        <v>15367271.577346651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76836.357886733254</v>
      </c>
      <c r="N36" s="91">
        <f t="shared" si="15"/>
        <v>-54807.814100000018</v>
      </c>
      <c r="O36" s="91">
        <f>J36*(1+'Control Panel'!$C$45)</f>
        <v>15828289.72466705</v>
      </c>
      <c r="P36" s="91">
        <f>K36*(1+'Control Panel'!$C$45)</f>
        <v>15828289.72466705</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79141.448623335251</v>
      </c>
      <c r="S36" s="91">
        <f t="shared" si="16"/>
        <v>-56452.048523000005</v>
      </c>
      <c r="T36" s="91">
        <f>O36*(1+'Control Panel'!$C$45)</f>
        <v>16303138.416407062</v>
      </c>
      <c r="U36" s="91">
        <f>P36*(1+'Control Panel'!$C$45)</f>
        <v>16303138.416407062</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81515.692082035312</v>
      </c>
      <c r="X36" s="91">
        <f t="shared" si="17"/>
        <v>-58145.609978690001</v>
      </c>
      <c r="Y36" s="90">
        <f>T36*(1+'Control Panel'!$C$45)</f>
        <v>16792232.568899274</v>
      </c>
      <c r="Z36" s="90">
        <f>U36*(1+'Control Panel'!$C$45)</f>
        <v>16792232.568899274</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83961.162844496372</v>
      </c>
      <c r="AC36" s="92">
        <f t="shared" si="18"/>
        <v>-59889.978278050723</v>
      </c>
      <c r="AD36" s="92">
        <f>Y36*(1+'Control Panel'!$C$45)</f>
        <v>17295999.545966253</v>
      </c>
      <c r="AE36" s="90">
        <f>Z36*(1+'Control Panel'!$C$45)</f>
        <v>17295999.545966253</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86479.997729831259</v>
      </c>
      <c r="AH36" s="90">
        <f t="shared" si="19"/>
        <v>-61686.677626392251</v>
      </c>
      <c r="AI36" s="91">
        <f t="shared" si="20"/>
        <v>698916.78767256439</v>
      </c>
      <c r="AJ36" s="91">
        <f t="shared" si="21"/>
        <v>407934.65916643146</v>
      </c>
      <c r="AK36" s="91">
        <f t="shared" si="22"/>
        <v>-290982.12850613293</v>
      </c>
      <c r="AL36" s="93">
        <f t="shared" si="11"/>
        <v>1</v>
      </c>
    </row>
    <row r="37" spans="1:38" s="93" customFormat="1" ht="14" x14ac:dyDescent="0.3">
      <c r="A37" s="85" t="str">
        <f>'ESTIMATED Earned Revenue'!A38</f>
        <v>Sherman, TX</v>
      </c>
      <c r="B37" s="85"/>
      <c r="C37" s="94">
        <f>'ESTIMATED Earned Revenue'!$I38*1.07925</f>
        <v>15006064.539697502</v>
      </c>
      <c r="D37" s="94">
        <f>'ESTIMATED Earned Revenue'!$L38*1.07925</f>
        <v>15006064.539697502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66302.781619092508</v>
      </c>
      <c r="G37" s="88">
        <f t="shared" si="12"/>
        <v>8.5459976770880033E-3</v>
      </c>
      <c r="H37" s="89">
        <f t="shared" si="13"/>
        <v>4.4183990708352014E-3</v>
      </c>
      <c r="I37" s="90">
        <f t="shared" si="14"/>
        <v>-61939.011079395001</v>
      </c>
      <c r="J37" s="90">
        <f>C37*(1+'Control Panel'!$C$45)</f>
        <v>15456246.475888427</v>
      </c>
      <c r="K37" s="90">
        <f>D37*(1+'Control Panel'!$C$45)</f>
        <v>15456246.475888427</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77281.232379442139</v>
      </c>
      <c r="N37" s="91">
        <f t="shared" si="15"/>
        <v>-54807.814100000018</v>
      </c>
      <c r="O37" s="91">
        <f>J37*(1+'Control Panel'!$C$45)</f>
        <v>15919933.87016508</v>
      </c>
      <c r="P37" s="91">
        <f>K37*(1+'Control Panel'!$C$45)</f>
        <v>15919933.87016508</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79599.669350825396</v>
      </c>
      <c r="S37" s="91">
        <f t="shared" si="16"/>
        <v>-56452.048523000005</v>
      </c>
      <c r="T37" s="91">
        <f>O37*(1+'Control Panel'!$C$45)</f>
        <v>16397531.886270033</v>
      </c>
      <c r="U37" s="91">
        <f>P37*(1+'Control Panel'!$C$45)</f>
        <v>16397531.886270033</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81987.65943135017</v>
      </c>
      <c r="X37" s="91">
        <f t="shared" si="17"/>
        <v>-58145.609978690001</v>
      </c>
      <c r="Y37" s="90">
        <f>T37*(1+'Control Panel'!$C$45)</f>
        <v>16889457.842858136</v>
      </c>
      <c r="Z37" s="90">
        <f>U37*(1+'Control Panel'!$C$45)</f>
        <v>16889457.842858136</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84447.289214290679</v>
      </c>
      <c r="AC37" s="92">
        <f t="shared" si="18"/>
        <v>-59889.978278050723</v>
      </c>
      <c r="AD37" s="92">
        <f>Y37*(1+'Control Panel'!$C$45)</f>
        <v>17396141.57814388</v>
      </c>
      <c r="AE37" s="90">
        <f>Z37*(1+'Control Panel'!$C$45)</f>
        <v>17396141.57814388</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86980.707890719394</v>
      </c>
      <c r="AH37" s="90">
        <f t="shared" si="19"/>
        <v>-61686.677626392237</v>
      </c>
      <c r="AI37" s="91">
        <f t="shared" si="20"/>
        <v>701278.68677276082</v>
      </c>
      <c r="AJ37" s="91">
        <f t="shared" si="21"/>
        <v>410296.55826662778</v>
      </c>
      <c r="AK37" s="91">
        <f t="shared" si="22"/>
        <v>-290982.12850613304</v>
      </c>
      <c r="AL37" s="93">
        <f t="shared" si="11"/>
        <v>1</v>
      </c>
    </row>
    <row r="38" spans="1:38" s="93" customFormat="1" ht="14" x14ac:dyDescent="0.3">
      <c r="A38" s="85" t="str">
        <f>'ESTIMATED Earned Revenue'!A39</f>
        <v>Gulfport, MS</v>
      </c>
      <c r="B38" s="85"/>
      <c r="C38" s="94">
        <f>'ESTIMATED Earned Revenue'!$I39*1.07925</f>
        <v>15262137.982140005</v>
      </c>
      <c r="D38" s="94">
        <f>'ESTIMATED Earned Revenue'!$L39*1.07925</f>
        <v>10998743.509410003</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54280.818528230011</v>
      </c>
      <c r="G38" s="88">
        <f t="shared" si="12"/>
        <v>8.4865016986656067E-3</v>
      </c>
      <c r="H38" s="89">
        <f t="shared" si="13"/>
        <v>4.9351835945433149E-3</v>
      </c>
      <c r="I38" s="90">
        <f t="shared" si="14"/>
        <v>-75241.341382470011</v>
      </c>
      <c r="J38" s="90">
        <f>C38*(1+'Control Panel'!$C$45)</f>
        <v>15720002.121604206</v>
      </c>
      <c r="K38" s="90">
        <f>D38*(1+'Control Panel'!$C$45)</f>
        <v>11328705.814692304</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56643.529073461519</v>
      </c>
      <c r="N38" s="91">
        <f t="shared" si="15"/>
        <v>-76764.29563455953</v>
      </c>
      <c r="O38" s="91">
        <f>J38*(1+'Control Panel'!$C$45)</f>
        <v>16191602.185252333</v>
      </c>
      <c r="P38" s="91">
        <f>K38*(1+'Control Panel'!$C$45)</f>
        <v>11668566.989133073</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58342.834945665367</v>
      </c>
      <c r="S38" s="91">
        <f t="shared" si="16"/>
        <v>-79067.224503596299</v>
      </c>
      <c r="T38" s="91">
        <f>O38*(1+'Control Panel'!$C$45)</f>
        <v>16677350.250809904</v>
      </c>
      <c r="U38" s="91">
        <f>P38*(1+'Control Panel'!$C$45)</f>
        <v>12018623.998807065</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60093.119994035325</v>
      </c>
      <c r="X38" s="91">
        <f t="shared" si="17"/>
        <v>-81439.241238704199</v>
      </c>
      <c r="Y38" s="90">
        <f>T38*(1+'Control Panel'!$C$45)</f>
        <v>17177670.758334201</v>
      </c>
      <c r="Z38" s="90">
        <f>U38*(1+'Control Panel'!$C$45)</f>
        <v>12379182.718771277</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61895.913593856385</v>
      </c>
      <c r="AC38" s="92">
        <f t="shared" si="18"/>
        <v>-83882.418475865328</v>
      </c>
      <c r="AD38" s="92">
        <f>Y38*(1+'Control Panel'!$C$45)</f>
        <v>17693000.881084226</v>
      </c>
      <c r="AE38" s="90">
        <f>Z38*(1+'Control Panel'!$C$45)</f>
        <v>12750558.200334415</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63752.791001672078</v>
      </c>
      <c r="AH38" s="90">
        <f t="shared" si="19"/>
        <v>-86398.891030141298</v>
      </c>
      <c r="AI38" s="91">
        <f t="shared" si="20"/>
        <v>708280.25949155726</v>
      </c>
      <c r="AJ38" s="91">
        <f t="shared" si="21"/>
        <v>300728.18860869069</v>
      </c>
      <c r="AK38" s="91">
        <f t="shared" si="22"/>
        <v>-407552.07088286657</v>
      </c>
      <c r="AL38" s="93">
        <f t="shared" si="11"/>
        <v>1</v>
      </c>
    </row>
    <row r="39" spans="1:38" s="93" customFormat="1" ht="14" x14ac:dyDescent="0.3">
      <c r="A39" s="85" t="str">
        <f>'ESTIMATED Earned Revenue'!A40</f>
        <v>Scranton, PA</v>
      </c>
      <c r="B39" s="85"/>
      <c r="C39" s="94">
        <f>'ESTIMATED Earned Revenue'!$I40*1.07925</f>
        <v>16073049.167599771</v>
      </c>
      <c r="D39" s="94">
        <f>'ESTIMATED Earned Revenue'!$L40*1.07925</f>
        <v>16073049.167599771</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69503.735502799318</v>
      </c>
      <c r="G39" s="88">
        <f t="shared" si="12"/>
        <v>8.3106020796143813E-3</v>
      </c>
      <c r="H39" s="89">
        <f t="shared" si="13"/>
        <v>4.3242408318457529E-3</v>
      </c>
      <c r="I39" s="90">
        <f t="shared" si="14"/>
        <v>-64072.980335199551</v>
      </c>
      <c r="J39" s="90">
        <f>C39*(1+'Control Panel'!$C$45)</f>
        <v>16555240.642627764</v>
      </c>
      <c r="K39" s="90">
        <f>D39*(1+'Control Panel'!$C$45)</f>
        <v>16555240.642627764</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82776.203213138826</v>
      </c>
      <c r="N39" s="91">
        <f t="shared" si="15"/>
        <v>-54807.814099999989</v>
      </c>
      <c r="O39" s="91">
        <f>J39*(1+'Control Panel'!$C$45)</f>
        <v>17051897.861906599</v>
      </c>
      <c r="P39" s="91">
        <f>K39*(1+'Control Panel'!$C$45)</f>
        <v>17051897.861906599</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85259.489309533004</v>
      </c>
      <c r="S39" s="91">
        <f t="shared" si="16"/>
        <v>-56452.048523000005</v>
      </c>
      <c r="T39" s="91">
        <f>O39*(1+'Control Panel'!$C$45)</f>
        <v>17563454.797763798</v>
      </c>
      <c r="U39" s="91">
        <f>P39*(1+'Control Panel'!$C$45)</f>
        <v>17563454.797763798</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87817.273988818997</v>
      </c>
      <c r="X39" s="91">
        <f t="shared" si="17"/>
        <v>-58145.609978690001</v>
      </c>
      <c r="Y39" s="90">
        <f>T39*(1+'Control Panel'!$C$45)</f>
        <v>18090358.441696715</v>
      </c>
      <c r="Z39" s="90">
        <f>U39*(1+'Control Panel'!$C$45)</f>
        <v>18090358.441696715</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90451.792208483574</v>
      </c>
      <c r="AC39" s="92">
        <f t="shared" si="18"/>
        <v>-59889.978278050708</v>
      </c>
      <c r="AD39" s="92">
        <f>Y39*(1+'Control Panel'!$C$45)</f>
        <v>18633069.194947615</v>
      </c>
      <c r="AE39" s="90">
        <f>Z39*(1+'Control Panel'!$C$45)</f>
        <v>18633069.194947615</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93165.345974738084</v>
      </c>
      <c r="AH39" s="90">
        <f t="shared" si="19"/>
        <v>-61686.677626392237</v>
      </c>
      <c r="AI39" s="91">
        <f t="shared" si="20"/>
        <v>730452.23320084554</v>
      </c>
      <c r="AJ39" s="91">
        <f t="shared" si="21"/>
        <v>439470.10469471244</v>
      </c>
      <c r="AK39" s="91">
        <f t="shared" si="22"/>
        <v>-290982.1285061331</v>
      </c>
      <c r="AL39" s="93">
        <f t="shared" si="11"/>
        <v>1</v>
      </c>
    </row>
    <row r="40" spans="1:38" s="93" customFormat="1" ht="14" x14ac:dyDescent="0.3">
      <c r="A40" s="85" t="str">
        <f>'ESTIMATED Earned Revenue'!A41</f>
        <v>Traverse City, MI</v>
      </c>
      <c r="B40" s="85"/>
      <c r="C40" s="94">
        <f>'ESTIMATED Earned Revenue'!$I41*1.07925</f>
        <v>16150969.774500001</v>
      </c>
      <c r="D40" s="94">
        <f>'ESTIMATED Earned Revenue'!$L41*1.07925</f>
        <v>15578510.212125001</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68020.118636375002</v>
      </c>
      <c r="G40" s="88">
        <f t="shared" si="12"/>
        <v>8.2946300279759713E-3</v>
      </c>
      <c r="H40" s="89">
        <f t="shared" si="13"/>
        <v>4.3662787846962328E-3</v>
      </c>
      <c r="I40" s="90">
        <f t="shared" si="14"/>
        <v>-65946.200236125005</v>
      </c>
      <c r="J40" s="90">
        <f>C40*(1+'Control Panel'!$C$45)</f>
        <v>16635498.867735002</v>
      </c>
      <c r="K40" s="90">
        <f>D40*(1+'Control Panel'!$C$45)</f>
        <v>16045865.518488752</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80229.327592443762</v>
      </c>
      <c r="N40" s="91">
        <f t="shared" si="15"/>
        <v>-57755.98084623125</v>
      </c>
      <c r="O40" s="91">
        <f>J40*(1+'Control Panel'!$C$45)</f>
        <v>17134563.833767053</v>
      </c>
      <c r="P40" s="91">
        <f>K40*(1+'Control Panel'!$C$45)</f>
        <v>16527241.484043414</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82636.207420217077</v>
      </c>
      <c r="S40" s="91">
        <f t="shared" si="16"/>
        <v>-59488.660271618195</v>
      </c>
      <c r="T40" s="91">
        <f>O40*(1+'Control Panel'!$C$45)</f>
        <v>17648600.748780064</v>
      </c>
      <c r="U40" s="91">
        <f>P40*(1+'Control Panel'!$C$45)</f>
        <v>17023058.728564717</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85115.293642823584</v>
      </c>
      <c r="X40" s="91">
        <f t="shared" si="17"/>
        <v>-61273.320079766738</v>
      </c>
      <c r="Y40" s="90">
        <f>T40*(1+'Control Panel'!$C$45)</f>
        <v>18178058.771243468</v>
      </c>
      <c r="Z40" s="90">
        <f>U40*(1+'Control Panel'!$C$45)</f>
        <v>17533750.49042166</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87668.752452108296</v>
      </c>
      <c r="AC40" s="92">
        <f t="shared" si="18"/>
        <v>-63111.519682159778</v>
      </c>
      <c r="AD40" s="92">
        <f>Y40*(1+'Control Panel'!$C$45)</f>
        <v>18723400.534380771</v>
      </c>
      <c r="AE40" s="90">
        <f>Z40*(1+'Control Panel'!$C$45)</f>
        <v>18059763.005134311</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90298.81502567156</v>
      </c>
      <c r="AH40" s="90">
        <f t="shared" si="19"/>
        <v>-65004.865272624535</v>
      </c>
      <c r="AI40" s="91">
        <f t="shared" si="20"/>
        <v>732582.74228566466</v>
      </c>
      <c r="AJ40" s="91">
        <f t="shared" si="21"/>
        <v>425948.39613326429</v>
      </c>
      <c r="AK40" s="91">
        <f t="shared" si="22"/>
        <v>-306634.34615240037</v>
      </c>
      <c r="AL40" s="93">
        <f t="shared" si="11"/>
        <v>1</v>
      </c>
    </row>
    <row r="41" spans="1:38" s="93" customFormat="1" ht="14" x14ac:dyDescent="0.3">
      <c r="A41" s="85" t="str">
        <f>'ESTIMATED Earned Revenue'!A42</f>
        <v>Santa Rosa, CA</v>
      </c>
      <c r="B41" s="85"/>
      <c r="C41" s="94">
        <f>'ESTIMATED Earned Revenue'!$I42*1.07925</f>
        <v>16173012.398085</v>
      </c>
      <c r="D41" s="94">
        <f>'ESTIMATED Earned Revenue'!$L42*1.07925</f>
        <v>16173012.398085</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69803.625194255001</v>
      </c>
      <c r="G41" s="88">
        <f t="shared" si="12"/>
        <v>8.290139690135933E-3</v>
      </c>
      <c r="H41" s="89">
        <f t="shared" si="13"/>
        <v>4.3160558760543732E-3</v>
      </c>
      <c r="I41" s="90">
        <f t="shared" si="14"/>
        <v>-64272.906796169991</v>
      </c>
      <c r="J41" s="90">
        <f>C41*(1+'Control Panel'!$C$45)</f>
        <v>16658202.77002755</v>
      </c>
      <c r="K41" s="90">
        <f>D41*(1+'Control Panel'!$C$45)</f>
        <v>16658202.77002755</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83291.013850137751</v>
      </c>
      <c r="N41" s="91">
        <f t="shared" si="15"/>
        <v>-54807.814100000003</v>
      </c>
      <c r="O41" s="91">
        <f>J41*(1+'Control Panel'!$C$45)</f>
        <v>17157948.853128377</v>
      </c>
      <c r="P41" s="91">
        <f>K41*(1+'Control Panel'!$C$45)</f>
        <v>17157948.853128377</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85789.744265641886</v>
      </c>
      <c r="S41" s="91">
        <f t="shared" si="16"/>
        <v>-56452.048523000019</v>
      </c>
      <c r="T41" s="91">
        <f>O41*(1+'Control Panel'!$C$45)</f>
        <v>17672687.318722229</v>
      </c>
      <c r="U41" s="91">
        <f>P41*(1+'Control Panel'!$C$45)</f>
        <v>17672687.318722229</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88363.436593611143</v>
      </c>
      <c r="X41" s="91">
        <f t="shared" si="17"/>
        <v>-58145.609978690016</v>
      </c>
      <c r="Y41" s="90">
        <f>T41*(1+'Control Panel'!$C$45)</f>
        <v>18202867.938283898</v>
      </c>
      <c r="Z41" s="90">
        <f>U41*(1+'Control Panel'!$C$45)</f>
        <v>18202867.938283898</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91014.339691419489</v>
      </c>
      <c r="AC41" s="92">
        <f t="shared" si="18"/>
        <v>-59889.978278050738</v>
      </c>
      <c r="AD41" s="92">
        <f>Y41*(1+'Control Panel'!$C$45)</f>
        <v>18748953.976432417</v>
      </c>
      <c r="AE41" s="90">
        <f>Z41*(1+'Control Panel'!$C$45)</f>
        <v>18748953.976432417</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93744.769882162087</v>
      </c>
      <c r="AH41" s="90">
        <f t="shared" si="19"/>
        <v>-61686.677626392237</v>
      </c>
      <c r="AI41" s="91">
        <f t="shared" si="20"/>
        <v>733185.43278910534</v>
      </c>
      <c r="AJ41" s="91">
        <f t="shared" si="21"/>
        <v>442203.30428297236</v>
      </c>
      <c r="AK41" s="91">
        <f t="shared" si="22"/>
        <v>-290982.12850613298</v>
      </c>
      <c r="AL41" s="93">
        <f t="shared" si="11"/>
        <v>1</v>
      </c>
    </row>
    <row r="42" spans="1:38" s="93" customFormat="1" ht="14" x14ac:dyDescent="0.3">
      <c r="A42" s="85" t="str">
        <f>'ESTIMATED Earned Revenue'!A43</f>
        <v>Tyler, TX</v>
      </c>
      <c r="B42" s="85"/>
      <c r="C42" s="94">
        <f>'ESTIMATED Earned Revenue'!$I43*1.07925</f>
        <v>16612254.704332499</v>
      </c>
      <c r="D42" s="94">
        <f>'ESTIMATED Earned Revenue'!$L43*1.07925</f>
        <v>12171372.377909997</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57798.705133729993</v>
      </c>
      <c r="G42" s="88">
        <f t="shared" si="12"/>
        <v>8.2031455661537838E-3</v>
      </c>
      <c r="H42" s="89">
        <f t="shared" si="13"/>
        <v>4.748741829526941E-3</v>
      </c>
      <c r="I42" s="90">
        <f t="shared" si="14"/>
        <v>-78474.038387932495</v>
      </c>
      <c r="J42" s="90">
        <f>C42*(1+'Control Panel'!$C$45)</f>
        <v>17110622.345462475</v>
      </c>
      <c r="K42" s="90">
        <f>D42*(1+'Control Panel'!$C$45)</f>
        <v>12536513.549247298</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62682.567746236491</v>
      </c>
      <c r="N42" s="91">
        <f t="shared" si="15"/>
        <v>-77678.358081075887</v>
      </c>
      <c r="O42" s="91">
        <f>J42*(1+'Control Panel'!$C$45)</f>
        <v>17623941.015826348</v>
      </c>
      <c r="P42" s="91">
        <f>K42*(1+'Control Panel'!$C$45)</f>
        <v>12912608.955724718</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64563.044778623589</v>
      </c>
      <c r="S42" s="91">
        <f t="shared" si="16"/>
        <v>-80008.708823508146</v>
      </c>
      <c r="T42" s="91">
        <f>O42*(1+'Control Panel'!$C$45)</f>
        <v>18152659.246301141</v>
      </c>
      <c r="U42" s="91">
        <f>P42*(1+'Control Panel'!$C$45)</f>
        <v>13299987.22439646</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66499.936121982304</v>
      </c>
      <c r="X42" s="91">
        <f t="shared" si="17"/>
        <v>-82408.970088213406</v>
      </c>
      <c r="Y42" s="90">
        <f>T42*(1+'Control Panel'!$C$45)</f>
        <v>18697239.023690175</v>
      </c>
      <c r="Z42" s="90">
        <f>U42*(1+'Control Panel'!$C$45)</f>
        <v>13698986.841128353</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68494.934205641766</v>
      </c>
      <c r="AC42" s="92">
        <f t="shared" si="18"/>
        <v>-84881.239190859837</v>
      </c>
      <c r="AD42" s="92">
        <f>Y42*(1+'Control Panel'!$C$45)</f>
        <v>19258156.19440088</v>
      </c>
      <c r="AE42" s="90">
        <f>Z42*(1+'Control Panel'!$C$45)</f>
        <v>14109956.446362205</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70549.782231811027</v>
      </c>
      <c r="AH42" s="90">
        <f t="shared" si="19"/>
        <v>-87427.676366585598</v>
      </c>
      <c r="AI42" s="91">
        <f t="shared" si="20"/>
        <v>745195.21763453807</v>
      </c>
      <c r="AJ42" s="91">
        <f t="shared" si="21"/>
        <v>332790.26508429513</v>
      </c>
      <c r="AK42" s="91">
        <f t="shared" si="22"/>
        <v>-412404.95255024295</v>
      </c>
      <c r="AL42" s="93">
        <f t="shared" si="11"/>
        <v>1</v>
      </c>
    </row>
    <row r="43" spans="1:38" s="93" customFormat="1" ht="14" x14ac:dyDescent="0.3">
      <c r="A43" s="85" t="str">
        <f>'ESTIMATED Earned Revenue'!A44</f>
        <v>Marion, OH</v>
      </c>
      <c r="B43" s="85"/>
      <c r="C43" s="94">
        <f>'ESTIMATED Earned Revenue'!$I44*1.07925</f>
        <v>16827432.881999999</v>
      </c>
      <c r="D43" s="94">
        <f>'ESTIMATED Earned Revenue'!$L44*1.07925</f>
        <v>16559230.623000002</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70962.279869000005</v>
      </c>
      <c r="G43" s="88">
        <f t="shared" si="12"/>
        <v>8.1621858410096133E-3</v>
      </c>
      <c r="H43" s="89">
        <f t="shared" si="13"/>
        <v>4.2853609255514985E-3</v>
      </c>
      <c r="I43" s="90">
        <f t="shared" si="14"/>
        <v>-66386.354540999993</v>
      </c>
      <c r="J43" s="90">
        <f>C43*(1+'Control Panel'!$C$45)</f>
        <v>17332255.86846</v>
      </c>
      <c r="K43" s="90">
        <f>D43*(1+'Control Panel'!$C$45)</f>
        <v>17056007.541690003</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85280.037708450021</v>
      </c>
      <c r="N43" s="91">
        <f t="shared" si="15"/>
        <v>-56189.055733849993</v>
      </c>
      <c r="O43" s="91">
        <f>J43*(1+'Control Panel'!$C$45)</f>
        <v>17852223.544513799</v>
      </c>
      <c r="P43" s="91">
        <f>K43*(1+'Control Panel'!$C$45)</f>
        <v>17567687.767940704</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87838.438839703522</v>
      </c>
      <c r="S43" s="91">
        <f t="shared" si="16"/>
        <v>-57874.727405865488</v>
      </c>
      <c r="T43" s="91">
        <f>O43*(1+'Control Panel'!$C$45)</f>
        <v>18387790.250849213</v>
      </c>
      <c r="U43" s="91">
        <f>P43*(1+'Control Panel'!$C$45)</f>
        <v>18094718.400978927</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90473.592004894628</v>
      </c>
      <c r="X43" s="91">
        <f t="shared" si="17"/>
        <v>-59610.969228041446</v>
      </c>
      <c r="Y43" s="90">
        <f>T43*(1+'Control Panel'!$C$45)</f>
        <v>18939423.95837469</v>
      </c>
      <c r="Z43" s="90">
        <f>U43*(1+'Control Panel'!$C$45)</f>
        <v>18637559.953008294</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93187.799765041476</v>
      </c>
      <c r="AC43" s="92">
        <f t="shared" si="18"/>
        <v>-61399.298304882686</v>
      </c>
      <c r="AD43" s="92">
        <f>Y43*(1+'Control Panel'!$C$45)</f>
        <v>19507606.677125931</v>
      </c>
      <c r="AE43" s="90">
        <f>Z43*(1+'Control Panel'!$C$45)</f>
        <v>19196686.751598544</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95983.433757992723</v>
      </c>
      <c r="AH43" s="90">
        <f t="shared" si="19"/>
        <v>-63241.277254029177</v>
      </c>
      <c r="AI43" s="91">
        <f t="shared" si="20"/>
        <v>751078.63000275113</v>
      </c>
      <c r="AJ43" s="91">
        <f t="shared" si="21"/>
        <v>452763.30207608233</v>
      </c>
      <c r="AK43" s="91">
        <f t="shared" si="22"/>
        <v>-298315.3279266688</v>
      </c>
      <c r="AL43" s="93">
        <f t="shared" si="11"/>
        <v>1</v>
      </c>
    </row>
    <row r="44" spans="1:38" s="93" customFormat="1" ht="14" x14ac:dyDescent="0.3">
      <c r="A44" s="85" t="str">
        <f>'ESTIMATED Earned Revenue'!A45</f>
        <v>Mandan, ND</v>
      </c>
      <c r="B44" s="85"/>
      <c r="C44" s="94">
        <f>'ESTIMATED Earned Revenue'!$I45*1.07925</f>
        <v>17650484.9372775</v>
      </c>
      <c r="D44" s="94">
        <f>'ESTIMATED Earned Revenue'!$L45*1.07925</f>
        <v>17650484.9372775</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74236.042811832507</v>
      </c>
      <c r="G44" s="88">
        <f t="shared" si="12"/>
        <v>8.0147313339600304E-3</v>
      </c>
      <c r="H44" s="89">
        <f t="shared" si="13"/>
        <v>4.2058925335840122E-3</v>
      </c>
      <c r="I44" s="90">
        <f t="shared" si="14"/>
        <v>-67227.851874554995</v>
      </c>
      <c r="J44" s="90">
        <f>C44*(1+'Control Panel'!$C$45)</f>
        <v>18179999.485395826</v>
      </c>
      <c r="K44" s="90">
        <f>D44*(1+'Control Panel'!$C$45)</f>
        <v>18179999.485395826</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90899.997426979127</v>
      </c>
      <c r="N44" s="91">
        <f t="shared" si="15"/>
        <v>-54807.814100000018</v>
      </c>
      <c r="O44" s="91">
        <f>J44*(1+'Control Panel'!$C$45)</f>
        <v>18725399.469957702</v>
      </c>
      <c r="P44" s="91">
        <f>K44*(1+'Control Panel'!$C$45)</f>
        <v>18725399.469957702</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93626.997349788508</v>
      </c>
      <c r="S44" s="91">
        <f t="shared" si="16"/>
        <v>-56452.048523000019</v>
      </c>
      <c r="T44" s="91">
        <f>O44*(1+'Control Panel'!$C$45)</f>
        <v>19287161.454056434</v>
      </c>
      <c r="U44" s="91">
        <f>P44*(1+'Control Panel'!$C$45)</f>
        <v>19287161.454056434</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96435.807270282166</v>
      </c>
      <c r="X44" s="91">
        <f t="shared" si="17"/>
        <v>-58145.609978690001</v>
      </c>
      <c r="Y44" s="90">
        <f>T44*(1+'Control Panel'!$C$45)</f>
        <v>19865776.297678128</v>
      </c>
      <c r="Z44" s="90">
        <f>U44*(1+'Control Panel'!$C$45)</f>
        <v>19865776.297678128</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99328.881488390645</v>
      </c>
      <c r="AC44" s="92">
        <f t="shared" si="18"/>
        <v>-59889.978278050723</v>
      </c>
      <c r="AD44" s="92">
        <f>Y44*(1+'Control Panel'!$C$45)</f>
        <v>20461749.586608473</v>
      </c>
      <c r="AE44" s="90">
        <f>Z44*(1+'Control Panel'!$C$45)</f>
        <v>20461749.586608473</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102308.74793304237</v>
      </c>
      <c r="AH44" s="90">
        <f t="shared" si="19"/>
        <v>-61686.677626392237</v>
      </c>
      <c r="AI44" s="91">
        <f t="shared" si="20"/>
        <v>773582.55997461581</v>
      </c>
      <c r="AJ44" s="91">
        <f t="shared" si="21"/>
        <v>482600.43146848283</v>
      </c>
      <c r="AK44" s="91">
        <f t="shared" si="22"/>
        <v>-290982.12850613298</v>
      </c>
      <c r="AL44" s="93">
        <f t="shared" si="11"/>
        <v>1</v>
      </c>
    </row>
    <row r="45" spans="1:38" s="93" customFormat="1" ht="14" x14ac:dyDescent="0.3">
      <c r="A45" s="85" t="str">
        <f>'ESTIMATED Earned Revenue'!A46</f>
        <v>Abilene, TX</v>
      </c>
      <c r="B45" s="85"/>
      <c r="C45" s="94">
        <f>'ESTIMATED Earned Revenue'!$I46*1.07925</f>
        <v>18102128.581500001</v>
      </c>
      <c r="D45" s="94">
        <f>'ESTIMATED Earned Revenue'!$L46*1.07925</f>
        <v>18102128.581500001</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75590.973744500006</v>
      </c>
      <c r="G45" s="88">
        <f t="shared" si="12"/>
        <v>7.9395145305939888E-3</v>
      </c>
      <c r="H45" s="89">
        <f t="shared" si="13"/>
        <v>4.1758058122375952E-3</v>
      </c>
      <c r="I45" s="90">
        <f t="shared" si="14"/>
        <v>-68131.139163</v>
      </c>
      <c r="J45" s="90">
        <f>C45*(1+'Control Panel'!$C$45)</f>
        <v>18645192.438945003</v>
      </c>
      <c r="K45" s="90">
        <f>D45*(1+'Control Panel'!$C$45)</f>
        <v>18645192.438945003</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93225.962194725013</v>
      </c>
      <c r="N45" s="91">
        <f t="shared" si="15"/>
        <v>-54807.814100000003</v>
      </c>
      <c r="O45" s="91">
        <f>J45*(1+'Control Panel'!$C$45)</f>
        <v>19204548.212113354</v>
      </c>
      <c r="P45" s="91">
        <f>K45*(1+'Control Panel'!$C$45)</f>
        <v>19204548.212113354</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96022.741060566768</v>
      </c>
      <c r="S45" s="91">
        <f t="shared" si="16"/>
        <v>-56452.048523000005</v>
      </c>
      <c r="T45" s="91">
        <f>O45*(1+'Control Panel'!$C$45)</f>
        <v>19780684.658476755</v>
      </c>
      <c r="U45" s="91">
        <f>P45*(1+'Control Panel'!$C$45)</f>
        <v>19780684.658476755</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98903.423292383784</v>
      </c>
      <c r="X45" s="91">
        <f t="shared" si="17"/>
        <v>-58145.609978689987</v>
      </c>
      <c r="Y45" s="90">
        <f>T45*(1+'Control Panel'!$C$45)</f>
        <v>20374105.19823106</v>
      </c>
      <c r="Z45" s="90">
        <f>U45*(1+'Control Panel'!$C$45)</f>
        <v>20374105.19823106</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101870.5259911553</v>
      </c>
      <c r="AC45" s="92">
        <f t="shared" si="18"/>
        <v>-59889.978278050723</v>
      </c>
      <c r="AD45" s="92">
        <f>Y45*(1+'Control Panel'!$C$45)</f>
        <v>20985328.354177993</v>
      </c>
      <c r="AE45" s="90">
        <f>Z45*(1+'Control Panel'!$C$45)</f>
        <v>20985328.354177993</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104926.64177088997</v>
      </c>
      <c r="AH45" s="90">
        <f t="shared" si="19"/>
        <v>-61686.677626392237</v>
      </c>
      <c r="AI45" s="91">
        <f t="shared" si="20"/>
        <v>785931.42281585385</v>
      </c>
      <c r="AJ45" s="91">
        <f t="shared" si="21"/>
        <v>494949.29430972086</v>
      </c>
      <c r="AK45" s="91">
        <f t="shared" si="22"/>
        <v>-290982.12850613298</v>
      </c>
      <c r="AL45" s="93">
        <f t="shared" si="11"/>
        <v>1</v>
      </c>
    </row>
    <row r="46" spans="1:38" s="93" customFormat="1" ht="14" x14ac:dyDescent="0.3">
      <c r="A46" s="85" t="str">
        <f>'ESTIMATED Earned Revenue'!A47</f>
        <v>Birmingham, AL</v>
      </c>
      <c r="B46" s="85"/>
      <c r="C46" s="94">
        <f>'ESTIMATED Earned Revenue'!$I47*1.07925</f>
        <v>18252222.037500001</v>
      </c>
      <c r="D46" s="94">
        <f>'ESTIMATED Earned Revenue'!$L47*1.07925</f>
        <v>17116451.715</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72633.943144999997</v>
      </c>
      <c r="G46" s="88">
        <f t="shared" si="12"/>
        <v>7.9153420274350531E-3</v>
      </c>
      <c r="H46" s="89">
        <f t="shared" si="13"/>
        <v>4.243516375613484E-3</v>
      </c>
      <c r="I46" s="90">
        <f t="shared" si="14"/>
        <v>-71838.63704250002</v>
      </c>
      <c r="J46" s="90">
        <f>C46*(1+'Control Panel'!$C$45)</f>
        <v>18799788.698625002</v>
      </c>
      <c r="K46" s="90">
        <f>D46*(1+'Control Panel'!$C$45)</f>
        <v>17629945.266449999</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88149.726332249993</v>
      </c>
      <c r="N46" s="91">
        <f t="shared" si="15"/>
        <v>-60657.031260875025</v>
      </c>
      <c r="O46" s="91">
        <f>J46*(1+'Control Panel'!$C$45)</f>
        <v>19363782.359583754</v>
      </c>
      <c r="P46" s="91">
        <f>K46*(1+'Control Panel'!$C$45)</f>
        <v>18158843.624443501</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90794.218122217513</v>
      </c>
      <c r="S46" s="91">
        <f t="shared" si="16"/>
        <v>-62476.742198701249</v>
      </c>
      <c r="T46" s="91">
        <f>O46*(1+'Control Panel'!$C$45)</f>
        <v>19944695.830371268</v>
      </c>
      <c r="U46" s="91">
        <f>P46*(1+'Control Panel'!$C$45)</f>
        <v>18703608.933176808</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93518.044665884037</v>
      </c>
      <c r="X46" s="91">
        <f t="shared" si="17"/>
        <v>-64351.044464662307</v>
      </c>
      <c r="Y46" s="90">
        <f>T46*(1+'Control Panel'!$C$45)</f>
        <v>20543036.705282405</v>
      </c>
      <c r="Z46" s="90">
        <f>U46*(1+'Control Panel'!$C$45)</f>
        <v>19264717.201172113</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96323.586005860576</v>
      </c>
      <c r="AC46" s="92">
        <f t="shared" si="18"/>
        <v>-66281.575798602178</v>
      </c>
      <c r="AD46" s="92">
        <f>Y46*(1+'Control Panel'!$C$45)</f>
        <v>21159327.806440879</v>
      </c>
      <c r="AE46" s="90">
        <f>Z46*(1+'Control Panel'!$C$45)</f>
        <v>19842658.717207279</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99213.293586036394</v>
      </c>
      <c r="AH46" s="90">
        <f t="shared" si="19"/>
        <v>-68270.023072560231</v>
      </c>
      <c r="AI46" s="91">
        <f t="shared" si="20"/>
        <v>790035.28550764953</v>
      </c>
      <c r="AJ46" s="91">
        <f t="shared" si="21"/>
        <v>467998.86871224851</v>
      </c>
      <c r="AK46" s="91">
        <f t="shared" si="22"/>
        <v>-322036.41679540102</v>
      </c>
      <c r="AL46" s="93">
        <f t="shared" si="11"/>
        <v>1</v>
      </c>
    </row>
    <row r="47" spans="1:38" s="93" customFormat="1" ht="14" x14ac:dyDescent="0.3">
      <c r="A47" s="85" t="str">
        <f>'ESTIMATED Earned Revenue'!A48</f>
        <v>Evansville, IN</v>
      </c>
      <c r="B47" s="85"/>
      <c r="C47" s="94">
        <f>'ESTIMATED Earned Revenue'!$I48*1.07925</f>
        <v>18791098.038000003</v>
      </c>
      <c r="D47" s="94">
        <f>'ESTIMATED Earned Revenue'!$L48*1.07925</f>
        <v>18791098.038000003</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77657.882114000007</v>
      </c>
      <c r="G47" s="88">
        <f t="shared" si="12"/>
        <v>7.8317381928609993E-3</v>
      </c>
      <c r="H47" s="89">
        <f t="shared" si="13"/>
        <v>4.1326952771443999E-3</v>
      </c>
      <c r="I47" s="90">
        <f t="shared" si="14"/>
        <v>-69509.078076000005</v>
      </c>
      <c r="J47" s="90">
        <f>C47*(1+'Control Panel'!$C$45)</f>
        <v>19354830.979140002</v>
      </c>
      <c r="K47" s="90">
        <f>D47*(1+'Control Panel'!$C$45)</f>
        <v>19354830.979140002</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96774.15489570002</v>
      </c>
      <c r="N47" s="91">
        <f t="shared" si="15"/>
        <v>-54807.814099999989</v>
      </c>
      <c r="O47" s="91">
        <f>J47*(1+'Control Panel'!$C$45)</f>
        <v>19935475.908514202</v>
      </c>
      <c r="P47" s="91">
        <f>K47*(1+'Control Panel'!$C$45)</f>
        <v>19935475.908514202</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99677.379542571012</v>
      </c>
      <c r="S47" s="91">
        <f t="shared" si="16"/>
        <v>-56452.04852299999</v>
      </c>
      <c r="T47" s="91">
        <f>O47*(1+'Control Panel'!$C$45)</f>
        <v>20533540.185769629</v>
      </c>
      <c r="U47" s="91">
        <f>P47*(1+'Control Panel'!$C$45)</f>
        <v>20533540.185769629</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102667.70092884815</v>
      </c>
      <c r="X47" s="91">
        <f t="shared" si="17"/>
        <v>-58145.609978690016</v>
      </c>
      <c r="Y47" s="90">
        <f>T47*(1+'Control Panel'!$C$45)</f>
        <v>21149546.391342718</v>
      </c>
      <c r="Z47" s="90">
        <f>U47*(1+'Control Panel'!$C$45)</f>
        <v>21149546.391342718</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105747.7319567136</v>
      </c>
      <c r="AC47" s="92">
        <f t="shared" si="18"/>
        <v>-59889.978278050723</v>
      </c>
      <c r="AD47" s="92">
        <f>Y47*(1+'Control Panel'!$C$45)</f>
        <v>21784032.783082999</v>
      </c>
      <c r="AE47" s="90">
        <f>Z47*(1+'Control Panel'!$C$45)</f>
        <v>21784032.783082999</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108920.163915415</v>
      </c>
      <c r="AH47" s="90">
        <f t="shared" si="19"/>
        <v>-61686.677626392222</v>
      </c>
      <c r="AI47" s="91">
        <f t="shared" si="20"/>
        <v>804769.25974538061</v>
      </c>
      <c r="AJ47" s="91">
        <f t="shared" si="21"/>
        <v>513787.1312392478</v>
      </c>
      <c r="AK47" s="91">
        <f t="shared" si="22"/>
        <v>-290982.12850613281</v>
      </c>
      <c r="AL47" s="93">
        <f t="shared" si="11"/>
        <v>1</v>
      </c>
    </row>
    <row r="48" spans="1:38" s="93" customFormat="1" ht="14" x14ac:dyDescent="0.3">
      <c r="A48" s="85" t="str">
        <f>'ESTIMATED Earned Revenue'!A49</f>
        <v>Peoria, IL</v>
      </c>
      <c r="B48" s="85"/>
      <c r="C48" s="86">
        <f>'ESTIMATED Earned Revenue'!$I49*1.07925</f>
        <v>19082575.4025</v>
      </c>
      <c r="D48" s="86">
        <f>'ESTIMATED Earned Revenue'!$L49*1.07925</f>
        <v>19082575.4025</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78532.314207499992</v>
      </c>
      <c r="G48" s="88">
        <f t="shared" si="12"/>
        <v>7.7884847237668338E-3</v>
      </c>
      <c r="H48" s="89">
        <f t="shared" si="13"/>
        <v>4.1153938895067332E-3</v>
      </c>
      <c r="I48" s="90">
        <f t="shared" si="14"/>
        <v>-70092.032804999995</v>
      </c>
      <c r="J48" s="90">
        <f>C48*(1+'Control Panel'!$C$45)</f>
        <v>19655052.664574999</v>
      </c>
      <c r="K48" s="90">
        <f>D48*(1+'Control Panel'!$C$45)</f>
        <v>19655052.664574999</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98275.263322875006</v>
      </c>
      <c r="N48" s="91">
        <f t="shared" si="15"/>
        <v>-54807.814100000003</v>
      </c>
      <c r="O48" s="91">
        <f>J48*(1+'Control Panel'!$C$45)</f>
        <v>20244704.244512249</v>
      </c>
      <c r="P48" s="91">
        <f>K48*(1+'Control Panel'!$C$45)</f>
        <v>20244704.244512249</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101223.52122256125</v>
      </c>
      <c r="S48" s="91">
        <f t="shared" si="16"/>
        <v>-56452.048523000005</v>
      </c>
      <c r="T48" s="91">
        <f>O48*(1+'Control Panel'!$C$45)</f>
        <v>20852045.371847618</v>
      </c>
      <c r="U48" s="91">
        <f>P48*(1+'Control Panel'!$C$45)</f>
        <v>20852045.371847618</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104260.2268592381</v>
      </c>
      <c r="X48" s="91">
        <f t="shared" si="17"/>
        <v>-58145.609978690001</v>
      </c>
      <c r="Y48" s="90">
        <f>T48*(1+'Control Panel'!$C$45)</f>
        <v>21477606.733003046</v>
      </c>
      <c r="Z48" s="90">
        <f>U48*(1+'Control Panel'!$C$45)</f>
        <v>21477606.733003046</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107388.03366501523</v>
      </c>
      <c r="AC48" s="92">
        <f t="shared" si="18"/>
        <v>-59889.978278050738</v>
      </c>
      <c r="AD48" s="92">
        <f>Y48*(1+'Control Panel'!$C$45)</f>
        <v>22121934.934993137</v>
      </c>
      <c r="AE48" s="90">
        <f>Z48*(1+'Control Panel'!$C$45)</f>
        <v>22121934.934993137</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110609.67467496569</v>
      </c>
      <c r="AH48" s="90">
        <f t="shared" si="19"/>
        <v>-61686.677626392237</v>
      </c>
      <c r="AI48" s="91">
        <f t="shared" si="20"/>
        <v>812738.84825078829</v>
      </c>
      <c r="AJ48" s="91">
        <f t="shared" si="21"/>
        <v>521756.7197446553</v>
      </c>
      <c r="AK48" s="91">
        <f t="shared" si="22"/>
        <v>-290982.12850613298</v>
      </c>
      <c r="AL48" s="93">
        <f t="shared" si="11"/>
        <v>1</v>
      </c>
    </row>
    <row r="49" spans="1:38" s="93" customFormat="1" ht="14" x14ac:dyDescent="0.3">
      <c r="A49" s="85" t="str">
        <f>'ESTIMATED Earned Revenue'!A50</f>
        <v>Bakersfield, CA</v>
      </c>
      <c r="B49" s="85"/>
      <c r="C49" s="86">
        <f>'ESTIMATED Earned Revenue'!$I50*1.07925</f>
        <v>19970567.193</v>
      </c>
      <c r="D49" s="86">
        <f>'ESTIMATED Earned Revenue'!$L50*1.07925</f>
        <v>19970567.193</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81196.289579000004</v>
      </c>
      <c r="G49" s="88">
        <f t="shared" si="12"/>
        <v>7.6644946778803291E-3</v>
      </c>
      <c r="H49" s="89">
        <f t="shared" si="13"/>
        <v>4.0657978711521317E-3</v>
      </c>
      <c r="I49" s="90">
        <f t="shared" si="14"/>
        <v>-71868.016386000003</v>
      </c>
      <c r="J49" s="90">
        <f>C49*(1+'Control Panel'!$C$45)</f>
        <v>20569684.208790001</v>
      </c>
      <c r="K49" s="90">
        <f>D49*(1+'Control Panel'!$C$45)</f>
        <v>20569684.208790001</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102848.42104395</v>
      </c>
      <c r="N49" s="91">
        <f t="shared" si="15"/>
        <v>-54807.814100000003</v>
      </c>
      <c r="O49" s="91">
        <f>J49*(1+'Control Panel'!$C$45)</f>
        <v>21186774.735053699</v>
      </c>
      <c r="P49" s="91">
        <f>K49*(1+'Control Panel'!$C$45)</f>
        <v>21186774.735053699</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105933.87367526849</v>
      </c>
      <c r="S49" s="91">
        <f t="shared" si="16"/>
        <v>-56452.048523000005</v>
      </c>
      <c r="T49" s="91">
        <f>O49*(1+'Control Panel'!$C$45)</f>
        <v>21822377.977105312</v>
      </c>
      <c r="U49" s="91">
        <f>P49*(1+'Control Panel'!$C$45)</f>
        <v>21822377.977105312</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109111.88988552656</v>
      </c>
      <c r="X49" s="91">
        <f t="shared" si="17"/>
        <v>-58145.609978690016</v>
      </c>
      <c r="Y49" s="90">
        <f>T49*(1+'Control Panel'!$C$45)</f>
        <v>22477049.316418473</v>
      </c>
      <c r="Z49" s="90">
        <f>U49*(1+'Control Panel'!$C$45)</f>
        <v>22477049.316418473</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112385.24658209237</v>
      </c>
      <c r="AC49" s="92">
        <f t="shared" si="18"/>
        <v>-59889.978278050723</v>
      </c>
      <c r="AD49" s="92">
        <f>Y49*(1+'Control Panel'!$C$45)</f>
        <v>23151360.795911029</v>
      </c>
      <c r="AE49" s="90">
        <f>Z49*(1+'Control Panel'!$C$45)</f>
        <v>23151360.795911029</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115756.80397955514</v>
      </c>
      <c r="AH49" s="90">
        <f t="shared" si="19"/>
        <v>-61686.677626392222</v>
      </c>
      <c r="AI49" s="91">
        <f t="shared" si="20"/>
        <v>837018.36367252551</v>
      </c>
      <c r="AJ49" s="91">
        <f t="shared" si="21"/>
        <v>546036.23516639252</v>
      </c>
      <c r="AK49" s="91">
        <f t="shared" si="22"/>
        <v>-290982.12850613298</v>
      </c>
      <c r="AL49" s="93">
        <f t="shared" si="11"/>
        <v>1</v>
      </c>
    </row>
    <row r="50" spans="1:38" s="93" customFormat="1" ht="14" x14ac:dyDescent="0.3">
      <c r="A50" s="85" t="str">
        <f>'ESTIMATED Earned Revenue'!A51</f>
        <v>Springfield, IL</v>
      </c>
      <c r="B50" s="85"/>
      <c r="C50" s="86">
        <f>'ESTIMATED Earned Revenue'!$I51*1.07925</f>
        <v>20292159.949500002</v>
      </c>
      <c r="D50" s="86">
        <f>'ESTIMATED Earned Revenue'!$L51*1.07925</f>
        <v>20147626.789500002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81727.468368500005</v>
      </c>
      <c r="G50" s="88">
        <f t="shared" si="12"/>
        <v>7.6222674240901166E-3</v>
      </c>
      <c r="H50" s="89">
        <f t="shared" si="13"/>
        <v>4.0564315203164541E-3</v>
      </c>
      <c r="I50" s="90">
        <f t="shared" si="14"/>
        <v>-72944.801379000011</v>
      </c>
      <c r="J50" s="90">
        <f>C50*(1+'Control Panel'!$C$45)</f>
        <v>20900924.747985002</v>
      </c>
      <c r="K50" s="90">
        <f>D50*(1+'Control Panel'!$C$45)</f>
        <v>20752055.593185004</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103760.27796592502</v>
      </c>
      <c r="N50" s="91">
        <f t="shared" si="15"/>
        <v>-55552.159873999975</v>
      </c>
      <c r="O50" s="91">
        <f>J50*(1+'Control Panel'!$C$45)</f>
        <v>21527952.490424551</v>
      </c>
      <c r="P50" s="91">
        <f>K50*(1+'Control Panel'!$C$45)</f>
        <v>21374617.260980554</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106873.08630490277</v>
      </c>
      <c r="S50" s="91">
        <f t="shared" si="16"/>
        <v>-57218.724670219992</v>
      </c>
      <c r="T50" s="91">
        <f>O50*(1+'Control Panel'!$C$45)</f>
        <v>22173791.065137289</v>
      </c>
      <c r="U50" s="91">
        <f>P50*(1+'Control Panel'!$C$45)</f>
        <v>22015855.778809972</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110079.27889404986</v>
      </c>
      <c r="X50" s="91">
        <f t="shared" si="17"/>
        <v>-58935.286410326618</v>
      </c>
      <c r="Y50" s="90">
        <f>T50*(1+'Control Panel'!$C$45)</f>
        <v>22839004.79709141</v>
      </c>
      <c r="Z50" s="90">
        <f>U50*(1+'Control Panel'!$C$45)</f>
        <v>22676331.452174272</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113381.65726087136</v>
      </c>
      <c r="AC50" s="92">
        <f t="shared" si="18"/>
        <v>-60703.345002636415</v>
      </c>
      <c r="AD50" s="92">
        <f>Y50*(1+'Control Panel'!$C$45)</f>
        <v>23524174.941004153</v>
      </c>
      <c r="AE50" s="90">
        <f>Z50*(1+'Control Panel'!$C$45)</f>
        <v>23356621.395739499</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116783.1069786975</v>
      </c>
      <c r="AH50" s="90">
        <f t="shared" si="19"/>
        <v>-62524.445352715498</v>
      </c>
      <c r="AI50" s="91">
        <f t="shared" si="20"/>
        <v>845811.36871434504</v>
      </c>
      <c r="AJ50" s="91">
        <f t="shared" si="21"/>
        <v>550877.40740444651</v>
      </c>
      <c r="AK50" s="91">
        <f t="shared" si="22"/>
        <v>-294933.96130989853</v>
      </c>
      <c r="AL50" s="93">
        <f t="shared" si="11"/>
        <v>1</v>
      </c>
    </row>
    <row r="51" spans="1:38" s="93" customFormat="1" ht="14" x14ac:dyDescent="0.3">
      <c r="A51" s="85" t="str">
        <f>'ESTIMATED Earned Revenue'!A52</f>
        <v>Chattanooga, TN</v>
      </c>
      <c r="B51" s="85"/>
      <c r="C51" s="86">
        <f>'ESTIMATED Earned Revenue'!$I52*1.07925</f>
        <v>20973413.318917498</v>
      </c>
      <c r="D51" s="86">
        <f>'ESTIMATED Earned Revenue'!$L52*1.07925</f>
        <v>20971350.224617496</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84198.638673852489</v>
      </c>
      <c r="G51" s="88">
        <f t="shared" si="12"/>
        <v>7.537091564013788E-3</v>
      </c>
      <c r="H51" s="89">
        <f t="shared" si="13"/>
        <v>4.0149364619839695E-3</v>
      </c>
      <c r="I51" s="90">
        <f t="shared" si="14"/>
        <v>-73879.897920735006</v>
      </c>
      <c r="J51" s="90">
        <f>C51*(1+'Control Panel'!$C$45)</f>
        <v>21602615.718485024</v>
      </c>
      <c r="K51" s="90">
        <f>D51*(1+'Control Panel'!$C$45)</f>
        <v>21600490.731356021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108002.45365678011</v>
      </c>
      <c r="N51" s="91">
        <f t="shared" si="15"/>
        <v>-54818.439035645002</v>
      </c>
      <c r="O51" s="91">
        <f>J51*(1+'Control Panel'!$C$45)</f>
        <v>22250694.190039575</v>
      </c>
      <c r="P51" s="91">
        <f>K51*(1+'Control Panel'!$C$45)</f>
        <v>22248505.453296702</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111242.52726648352</v>
      </c>
      <c r="S51" s="91">
        <f t="shared" si="16"/>
        <v>-56462.992206714349</v>
      </c>
      <c r="T51" s="91">
        <f>O51*(1+'Control Panel'!$C$45)</f>
        <v>22918215.015740763</v>
      </c>
      <c r="U51" s="91">
        <f>P51*(1+'Control Panel'!$C$45)</f>
        <v>22915960.616895605</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114579.80308447803</v>
      </c>
      <c r="X51" s="91">
        <f t="shared" si="17"/>
        <v>-58156.881972915799</v>
      </c>
      <c r="Y51" s="90">
        <f>T51*(1+'Control Panel'!$C$45)</f>
        <v>23605761.466212988</v>
      </c>
      <c r="Z51" s="90">
        <f>U51*(1+'Control Panel'!$C$45)</f>
        <v>23603439.435402475</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118017.19717701238</v>
      </c>
      <c r="AC51" s="92">
        <f t="shared" si="18"/>
        <v>-59901.588432103294</v>
      </c>
      <c r="AD51" s="92">
        <f>Y51*(1+'Control Panel'!$C$45)</f>
        <v>24313934.31019938</v>
      </c>
      <c r="AE51" s="90">
        <f>Z51*(1+'Control Panel'!$C$45)</f>
        <v>24311542.618464552</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121557.71309232277</v>
      </c>
      <c r="AH51" s="90">
        <f t="shared" si="19"/>
        <v>-61698.636085066377</v>
      </c>
      <c r="AI51" s="91">
        <f t="shared" si="20"/>
        <v>864438.23200952169</v>
      </c>
      <c r="AJ51" s="91">
        <f t="shared" si="21"/>
        <v>573399.69427707687</v>
      </c>
      <c r="AK51" s="91">
        <f t="shared" si="22"/>
        <v>-291038.53773244482</v>
      </c>
      <c r="AL51" s="93">
        <f t="shared" si="11"/>
        <v>1</v>
      </c>
    </row>
    <row r="52" spans="1:38" s="93" customFormat="1" ht="14" x14ac:dyDescent="0.3">
      <c r="A52" s="85" t="str">
        <f>'ESTIMATED Earned Revenue'!A53</f>
        <v>Toledo, OH</v>
      </c>
      <c r="B52" s="85"/>
      <c r="C52" s="86">
        <f>'ESTIMATED Earned Revenue'!$I53*1.07925</f>
        <v>21096172.707300004</v>
      </c>
      <c r="D52" s="86">
        <f>'ESTIMATED Earned Revenue'!$L53*1.07925</f>
        <v>18857792.018550001</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77857.964055650009</v>
      </c>
      <c r="G52" s="88">
        <f t="shared" si="12"/>
        <v>7.522328136875131E-3</v>
      </c>
      <c r="H52" s="89">
        <f t="shared" si="13"/>
        <v>4.1286892961308946E-3</v>
      </c>
      <c r="I52" s="90">
        <f t="shared" si="14"/>
        <v>-80834.369480850015</v>
      </c>
      <c r="J52" s="90">
        <f>C52*(1+'Control Panel'!$C$45)</f>
        <v>21729057.888519004</v>
      </c>
      <c r="K52" s="90">
        <f>D52*(1+'Control Panel'!$C$45)</f>
        <v>19423525.779106501</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97117.628895532514</v>
      </c>
      <c r="N52" s="91">
        <f t="shared" si="15"/>
        <v>-66335.47464706251</v>
      </c>
      <c r="O52" s="91">
        <f>J52*(1+'Control Panel'!$C$45)</f>
        <v>22380929.625174575</v>
      </c>
      <c r="P52" s="91">
        <f>K52*(1+'Control Panel'!$C$45)</f>
        <v>20006231.552479696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100031.15776239848</v>
      </c>
      <c r="S52" s="91">
        <f t="shared" si="16"/>
        <v>-68325.538886474387</v>
      </c>
      <c r="T52" s="91">
        <f>O52*(1+'Control Panel'!$C$45)</f>
        <v>23052357.513929814</v>
      </c>
      <c r="U52" s="91">
        <f>P52*(1+'Control Panel'!$C$45)</f>
        <v>20606418.499054085</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103032.09249527042</v>
      </c>
      <c r="X52" s="91">
        <f t="shared" si="17"/>
        <v>-70375.305053068674</v>
      </c>
      <c r="Y52" s="90">
        <f>T52*(1+'Control Panel'!$C$45)</f>
        <v>23743928.239347707</v>
      </c>
      <c r="Z52" s="90">
        <f>U52*(1+'Control Panel'!$C$45)</f>
        <v>21224611.05402571</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106123.05527012855</v>
      </c>
      <c r="AC52" s="92">
        <f t="shared" si="18"/>
        <v>-72486.564204660695</v>
      </c>
      <c r="AD52" s="92">
        <f>Y52*(1+'Control Panel'!$C$45)</f>
        <v>24456246.086528141</v>
      </c>
      <c r="AE52" s="90">
        <f>Z52*(1+'Control Panel'!$C$45)</f>
        <v>21861349.385646481</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109306.7469282324</v>
      </c>
      <c r="AH52" s="90">
        <f t="shared" si="19"/>
        <v>-74661.161130800552</v>
      </c>
      <c r="AI52" s="91">
        <f t="shared" si="20"/>
        <v>867794.72527362918</v>
      </c>
      <c r="AJ52" s="91">
        <f t="shared" si="21"/>
        <v>515610.68135156238</v>
      </c>
      <c r="AK52" s="91">
        <f t="shared" si="22"/>
        <v>-352184.0439220668</v>
      </c>
      <c r="AL52" s="93">
        <f t="shared" si="11"/>
        <v>1</v>
      </c>
    </row>
    <row r="53" spans="1:38" s="93" customFormat="1" ht="14" x14ac:dyDescent="0.3">
      <c r="A53" s="85" t="str">
        <f>'ESTIMATED Earned Revenue'!A54</f>
        <v>Battle Creek, MI</v>
      </c>
      <c r="B53" s="85"/>
      <c r="C53" s="86">
        <f>'ESTIMATED Earned Revenue'!$I54*1.07925</f>
        <v>21397733.234737504</v>
      </c>
      <c r="D53" s="86">
        <f>'ESTIMATED Earned Revenue'!$L54*1.07925</f>
        <v>19366367.265862502</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79383.689797587504</v>
      </c>
      <c r="G53" s="88">
        <f t="shared" si="12"/>
        <v>7.4709174432530069E-3</v>
      </c>
      <c r="H53" s="89">
        <f t="shared" si="13"/>
        <v>4.0990490734686613E-3</v>
      </c>
      <c r="I53" s="90">
        <f t="shared" si="14"/>
        <v>-80477.008671887495</v>
      </c>
      <c r="J53" s="90">
        <f>C53*(1+'Control Panel'!$C$45)</f>
        <v>22039665.231779631</v>
      </c>
      <c r="K53" s="90">
        <f>D53*(1+'Control Panel'!$C$45)</f>
        <v>19947358.283838376</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99736.791419191883</v>
      </c>
      <c r="N53" s="91">
        <f t="shared" si="15"/>
        <v>-64919.728004367396</v>
      </c>
      <c r="O53" s="91">
        <f>J53*(1+'Control Panel'!$C$45)</f>
        <v>22700855.188733019</v>
      </c>
      <c r="P53" s="91">
        <f>K53*(1+'Control Panel'!$C$45)</f>
        <v>20545779.032353528</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102728.89516176764</v>
      </c>
      <c r="S53" s="91">
        <f t="shared" si="16"/>
        <v>-66867.319844498445</v>
      </c>
      <c r="T53" s="91">
        <f>O53*(1+'Control Panel'!$C$45)</f>
        <v>23381880.844395012</v>
      </c>
      <c r="U53" s="91">
        <f>P53*(1+'Control Panel'!$C$45)</f>
        <v>21162152.403324135</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105810.76201662068</v>
      </c>
      <c r="X53" s="91">
        <f t="shared" si="17"/>
        <v>-68873.339439833377</v>
      </c>
      <c r="Y53" s="90">
        <f>T53*(1+'Control Panel'!$C$45)</f>
        <v>24083337.269726861</v>
      </c>
      <c r="Z53" s="90">
        <f>U53*(1+'Control Panel'!$C$45)</f>
        <v>21797016.975423858</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108985.08487711928</v>
      </c>
      <c r="AC53" s="92">
        <f t="shared" si="18"/>
        <v>-70939.539623028424</v>
      </c>
      <c r="AD53" s="92">
        <f>Y53*(1+'Control Panel'!$C$45)</f>
        <v>24805837.387818668</v>
      </c>
      <c r="AE53" s="90">
        <f>Z53*(1+'Control Panel'!$C$45)</f>
        <v>22450927.484686572</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112254.63742343287</v>
      </c>
      <c r="AH53" s="90">
        <f t="shared" si="19"/>
        <v>-73067.725811719254</v>
      </c>
      <c r="AI53" s="91">
        <f t="shared" si="20"/>
        <v>874183.82362157921</v>
      </c>
      <c r="AJ53" s="91">
        <f t="shared" si="21"/>
        <v>529516.17089813238</v>
      </c>
      <c r="AK53" s="91">
        <f t="shared" si="22"/>
        <v>-344667.65272344684</v>
      </c>
      <c r="AL53" s="93">
        <f t="shared" si="11"/>
        <v>1</v>
      </c>
    </row>
    <row r="54" spans="1:38" s="93" customFormat="1" ht="14" x14ac:dyDescent="0.3">
      <c r="A54" s="85" t="str">
        <f>'ESTIMATED Earned Revenue'!A55</f>
        <v>Akron, OH</v>
      </c>
      <c r="B54" s="85"/>
      <c r="C54" s="86">
        <f>'ESTIMATED Earned Revenue'!$I55*1.07925</f>
        <v>21954751.050000001</v>
      </c>
      <c r="D54" s="86">
        <f>'ESTIMATED Earned Revenue'!$L55*1.07925</f>
        <v>19487758.23</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79747.862690000009</v>
      </c>
      <c r="G54" s="88">
        <f t="shared" si="12"/>
        <v>7.3321138433040892E-3</v>
      </c>
      <c r="H54" s="89">
        <f t="shared" si="13"/>
        <v>4.0922029998932312E-3</v>
      </c>
      <c r="I54" s="90">
        <f t="shared" si="14"/>
        <v>-81226.871409999992</v>
      </c>
      <c r="J54" s="90">
        <f>C54*(1+'Control Panel'!$C$45)</f>
        <v>22613393.581500001</v>
      </c>
      <c r="K54" s="90">
        <f>D54*(1+'Control Panel'!$C$45)</f>
        <v>20072390.9769</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100361.95488450001</v>
      </c>
      <c r="N54" s="91">
        <f t="shared" si="15"/>
        <v>-65442.02123850002</v>
      </c>
      <c r="O54" s="91">
        <f>J54*(1+'Control Panel'!$C$45)</f>
        <v>23291795.388945002</v>
      </c>
      <c r="P54" s="91">
        <f>K54*(1+'Control Panel'!$C$45)</f>
        <v>20674562.706207</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103372.813531035</v>
      </c>
      <c r="S54" s="91">
        <f t="shared" si="16"/>
        <v>-67405.281875655026</v>
      </c>
      <c r="T54" s="91">
        <f>O54*(1+'Control Panel'!$C$45)</f>
        <v>23990549.250613354</v>
      </c>
      <c r="U54" s="91">
        <f>P54*(1+'Control Panel'!$C$45)</f>
        <v>21294799.587393209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106473.99793696604</v>
      </c>
      <c r="X54" s="91">
        <f t="shared" si="17"/>
        <v>-69427.440331924707</v>
      </c>
      <c r="Y54" s="90">
        <f>T54*(1+'Control Panel'!$C$45)</f>
        <v>24710265.728131756</v>
      </c>
      <c r="Z54" s="90">
        <f>U54*(1+'Control Panel'!$C$45)</f>
        <v>21933643.575015005</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109668.21787507503</v>
      </c>
      <c r="AC54" s="92">
        <f t="shared" si="18"/>
        <v>-71510.26354188245</v>
      </c>
      <c r="AD54" s="92">
        <f>Y54*(1+'Control Panel'!$C$45)</f>
        <v>25451573.69997571</v>
      </c>
      <c r="AE54" s="90">
        <f>Z54*(1+'Control Panel'!$C$45)</f>
        <v>22591652.882265456</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112958.26441132728</v>
      </c>
      <c r="AH54" s="90">
        <f t="shared" si="19"/>
        <v>-73655.571448138915</v>
      </c>
      <c r="AI54" s="91">
        <f t="shared" si="20"/>
        <v>880275.82707500446</v>
      </c>
      <c r="AJ54" s="91">
        <f t="shared" si="21"/>
        <v>532835.24863890337</v>
      </c>
      <c r="AK54" s="91">
        <f t="shared" si="22"/>
        <v>-347440.57843610109</v>
      </c>
      <c r="AL54" s="93">
        <f t="shared" si="11"/>
        <v>1</v>
      </c>
    </row>
    <row r="55" spans="1:38" s="93" customFormat="1" ht="14" x14ac:dyDescent="0.3">
      <c r="A55" s="85" t="str">
        <f>'ESTIMATED Earned Revenue'!A56</f>
        <v>Fredericksburg, VA</v>
      </c>
      <c r="B55" s="85"/>
      <c r="C55" s="86">
        <f>'ESTIMATED Earned Revenue'!$I56*1.07925</f>
        <v>22081745.31825</v>
      </c>
      <c r="D55" s="86">
        <f>'ESTIMATED Earned Revenue'!$L56*1.07925</f>
        <v>20298962.462250002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82181.475386750011</v>
      </c>
      <c r="G55" s="88">
        <f t="shared" si="12"/>
        <v>7.3014483372040593E-3</v>
      </c>
      <c r="H55" s="89">
        <f t="shared" si="13"/>
        <v>4.0485554638362911E-3</v>
      </c>
      <c r="I55" s="90">
        <f t="shared" si="14"/>
        <v>-79047.247249749984</v>
      </c>
      <c r="J55" s="90">
        <f>C55*(1+'Control Panel'!$C$45)</f>
        <v>22744197.6777975</v>
      </c>
      <c r="K55" s="90">
        <f>D55*(1+'Control Panel'!$C$45)</f>
        <v>20907931.336117502</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104539.65668058752</v>
      </c>
      <c r="N55" s="91">
        <f t="shared" si="15"/>
        <v>-61525.927635007494</v>
      </c>
      <c r="O55" s="91">
        <f>J55*(1+'Control Panel'!$C$45)</f>
        <v>23426523.608131427</v>
      </c>
      <c r="P55" s="91">
        <f>K55*(1+'Control Panel'!$C$45)</f>
        <v>21535169.276201028</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107675.84638100515</v>
      </c>
      <c r="S55" s="91">
        <f t="shared" si="16"/>
        <v>-63371.705464057755</v>
      </c>
      <c r="T55" s="91">
        <f>O55*(1+'Control Panel'!$C$45)</f>
        <v>24129319.316375371</v>
      </c>
      <c r="U55" s="91">
        <f>P55*(1+'Control Panel'!$C$45)</f>
        <v>22181224.354487062</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110906.1217724353</v>
      </c>
      <c r="X55" s="91">
        <f t="shared" si="17"/>
        <v>-65272.856627979476</v>
      </c>
      <c r="Y55" s="90">
        <f>T55*(1+'Control Panel'!$C$45)</f>
        <v>24853198.895866632</v>
      </c>
      <c r="Z55" s="90">
        <f>U55*(1+'Control Panel'!$C$45)</f>
        <v>22846661.085121673</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114233.30542560837</v>
      </c>
      <c r="AC55" s="92">
        <f t="shared" si="18"/>
        <v>-67231.042326818875</v>
      </c>
      <c r="AD55" s="92">
        <f>Y55*(1+'Control Panel'!$C$45)</f>
        <v>25598794.862742633</v>
      </c>
      <c r="AE55" s="90">
        <f>Z55*(1+'Control Panel'!$C$45)</f>
        <v>23532060.917675324</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117660.30458837662</v>
      </c>
      <c r="AH55" s="90">
        <f t="shared" si="19"/>
        <v>-69247.973596623444</v>
      </c>
      <c r="AI55" s="91">
        <f t="shared" si="20"/>
        <v>881664.74049849994</v>
      </c>
      <c r="AJ55" s="91">
        <f t="shared" si="21"/>
        <v>555015.23484801291</v>
      </c>
      <c r="AK55" s="91">
        <f t="shared" si="22"/>
        <v>-326649.50565048703</v>
      </c>
      <c r="AL55" s="93">
        <f t="shared" si="11"/>
        <v>1</v>
      </c>
    </row>
    <row r="56" spans="1:38" s="93" customFormat="1" ht="14" x14ac:dyDescent="0.3">
      <c r="A56" s="85" t="str">
        <f>'ESTIMATED Earned Revenue'!A57</f>
        <v>Tulsa, OK</v>
      </c>
      <c r="B56" s="85"/>
      <c r="C56" s="86">
        <f>'ESTIMATED Earned Revenue'!$I57*1.07925</f>
        <v>22377397.123636365</v>
      </c>
      <c r="D56" s="86">
        <f>'ESTIMATED Earned Revenue'!$L57*1.07925</f>
        <v>22092983.744727276</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86755.141489454545</v>
      </c>
      <c r="G56" s="88">
        <f t="shared" si="12"/>
        <v>7.2314052145210674E-3</v>
      </c>
      <c r="H56" s="89">
        <f t="shared" si="13"/>
        <v>3.9268186901264329E-3</v>
      </c>
      <c r="I56" s="90">
        <f t="shared" si="14"/>
        <v>-75064.884757818189</v>
      </c>
      <c r="J56" s="90">
        <f>C56*(1+'Control Panel'!$C$45)</f>
        <v>23048719.037345458</v>
      </c>
      <c r="K56" s="90">
        <f>D56*(1+'Control Panel'!$C$45)</f>
        <v>22755773.257069096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113778.86628534549</v>
      </c>
      <c r="N56" s="91">
        <f t="shared" si="15"/>
        <v>-52895.760749345442</v>
      </c>
      <c r="O56" s="91">
        <f>J56*(1+'Control Panel'!$C$45)</f>
        <v>23740180.608465821</v>
      </c>
      <c r="P56" s="91">
        <f>K56*(1+'Control Panel'!$C$45)</f>
        <v>23438446.454781171</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117192.23227390586</v>
      </c>
      <c r="S56" s="91">
        <f t="shared" si="16"/>
        <v>-54482.633571825805</v>
      </c>
      <c r="T56" s="91">
        <f>O56*(1+'Control Panel'!$C$45)</f>
        <v>24452386.026719797</v>
      </c>
      <c r="U56" s="91">
        <f>P56*(1+'Control Panel'!$C$45)</f>
        <v>24141599.848424606</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120707.99924212303</v>
      </c>
      <c r="X56" s="91">
        <f t="shared" si="17"/>
        <v>-56117.11257898061</v>
      </c>
      <c r="Y56" s="90">
        <f>T56*(1+'Control Panel'!$C$45)</f>
        <v>25185957.607521392</v>
      </c>
      <c r="Z56" s="90">
        <f>U56*(1+'Control Panel'!$C$45)</f>
        <v>24865847.843877345</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124329.23921938673</v>
      </c>
      <c r="AC56" s="92">
        <f t="shared" si="18"/>
        <v>-57800.625956350021</v>
      </c>
      <c r="AD56" s="92">
        <f>Y56*(1+'Control Panel'!$C$45)</f>
        <v>25941536.335747033</v>
      </c>
      <c r="AE56" s="90">
        <f>Z56*(1+'Control Panel'!$C$45)</f>
        <v>25611823.279193666</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128059.11639596833</v>
      </c>
      <c r="AH56" s="90">
        <f t="shared" si="19"/>
        <v>-59534.644735040521</v>
      </c>
      <c r="AI56" s="91">
        <f t="shared" si="20"/>
        <v>884898.2310082718</v>
      </c>
      <c r="AJ56" s="91">
        <f t="shared" si="21"/>
        <v>604067.45341672946</v>
      </c>
      <c r="AK56" s="91">
        <f t="shared" si="22"/>
        <v>-280830.77759154234</v>
      </c>
      <c r="AL56" s="93">
        <f t="shared" si="11"/>
        <v>1</v>
      </c>
    </row>
    <row r="57" spans="1:38" s="93" customFormat="1" ht="14" x14ac:dyDescent="0.3">
      <c r="A57" s="85" t="str">
        <f>'ESTIMATED Earned Revenue'!A58</f>
        <v>Medford, OR</v>
      </c>
      <c r="B57" s="85"/>
      <c r="C57" s="86">
        <f>'ESTIMATED Earned Revenue'!$I58*1.07925</f>
        <v>22396033.268257502</v>
      </c>
      <c r="D57" s="86">
        <f>'ESTIMATED Earned Revenue'!$L58*1.07925</f>
        <v>22396033.268257502</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87361.240536515004</v>
      </c>
      <c r="G57" s="88">
        <f t="shared" si="12"/>
        <v>7.2270520675605391E-3</v>
      </c>
      <c r="H57" s="89">
        <f t="shared" si="13"/>
        <v>3.9007461495574052E-3</v>
      </c>
      <c r="I57" s="90">
        <f t="shared" si="14"/>
        <v>-74496.058000000005</v>
      </c>
      <c r="J57" s="90">
        <f>C57*(1+'Control Panel'!$C$45)</f>
        <v>23067914.266305227</v>
      </c>
      <c r="K57" s="90">
        <f>D57*(1+'Control Panel'!$C$45)</f>
        <v>23067914.266305227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115339.57133152614</v>
      </c>
      <c r="N57" s="91">
        <f t="shared" si="15"/>
        <v>-51373.446161084328</v>
      </c>
      <c r="O57" s="91">
        <f>J57*(1+'Control Panel'!$C$45)</f>
        <v>23759951.694294386</v>
      </c>
      <c r="P57" s="91">
        <f>K57*(1+'Control Panel'!$C$45)</f>
        <v>23759951.694294386</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118799.75847147193</v>
      </c>
      <c r="S57" s="91">
        <f t="shared" si="16"/>
        <v>-52914.64954591688</v>
      </c>
      <c r="T57" s="91">
        <f>O57*(1+'Control Panel'!$C$45)</f>
        <v>24472750.245123219</v>
      </c>
      <c r="U57" s="91">
        <f>P57*(1+'Control Panel'!$C$45)</f>
        <v>24472750.245123219</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122363.7512256161</v>
      </c>
      <c r="X57" s="91">
        <f t="shared" si="17"/>
        <v>-54502.089032294389</v>
      </c>
      <c r="Y57" s="90">
        <f>T57*(1+'Control Panel'!$C$45)</f>
        <v>25206932.752476916</v>
      </c>
      <c r="Z57" s="90">
        <f>U57*(1+'Control Panel'!$C$45)</f>
        <v>25206932.752476916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126034.66376238457</v>
      </c>
      <c r="AC57" s="92">
        <f t="shared" si="18"/>
        <v>-56137.15170326324</v>
      </c>
      <c r="AD57" s="92">
        <f>Y57*(1+'Control Panel'!$C$45)</f>
        <v>25963140.735051222</v>
      </c>
      <c r="AE57" s="90">
        <f>Z57*(1+'Control Panel'!$C$45)</f>
        <v>25963140.735051222</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129815.70367525611</v>
      </c>
      <c r="AH57" s="90">
        <f t="shared" si="19"/>
        <v>-57821.266254361108</v>
      </c>
      <c r="AI57" s="91">
        <f t="shared" si="20"/>
        <v>885102.05116317479</v>
      </c>
      <c r="AJ57" s="91">
        <f t="shared" si="21"/>
        <v>612353.44846625486</v>
      </c>
      <c r="AK57" s="91">
        <f t="shared" si="22"/>
        <v>-272748.60269691993</v>
      </c>
      <c r="AL57" s="93">
        <f t="shared" si="11"/>
        <v>1</v>
      </c>
    </row>
    <row r="58" spans="1:38" s="93" customFormat="1" ht="14" x14ac:dyDescent="0.3">
      <c r="A58" s="85" t="str">
        <f>'ESTIMATED Earned Revenue'!A59</f>
        <v>Grand Island, NE</v>
      </c>
      <c r="B58" s="85"/>
      <c r="C58" s="86">
        <f>'ESTIMATED Earned Revenue'!$I59*1.07925</f>
        <v>22816793.353500001</v>
      </c>
      <c r="D58" s="86">
        <f>'ESTIMATED Earned Revenue'!$L59*1.07925</f>
        <v>22816793.353500001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88202.760707000009</v>
      </c>
      <c r="G58" s="88">
        <f t="shared" si="12"/>
        <v>7.130661008596227E-3</v>
      </c>
      <c r="H58" s="89">
        <f t="shared" si="13"/>
        <v>3.8656948564365235E-3</v>
      </c>
      <c r="I58" s="90">
        <f t="shared" si="14"/>
        <v>-74496.05799999999</v>
      </c>
      <c r="J58" s="90">
        <f>C58*(1+'Control Panel'!$C$45)</f>
        <v>23501297.154105</v>
      </c>
      <c r="K58" s="90">
        <f>D58*(1+'Control Panel'!$C$45)</f>
        <v>23501297.154105</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117506.485770525</v>
      </c>
      <c r="N58" s="91">
        <f t="shared" si="15"/>
        <v>-50073.297497685009</v>
      </c>
      <c r="O58" s="91">
        <f>J58*(1+'Control Panel'!$C$45)</f>
        <v>24206336.068728153</v>
      </c>
      <c r="P58" s="91">
        <f>K58*(1+'Control Panel'!$C$45)</f>
        <v>24206336.068728153</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121031.68034364076</v>
      </c>
      <c r="S58" s="91">
        <f t="shared" si="16"/>
        <v>-51575.496422615572</v>
      </c>
      <c r="T58" s="91">
        <f>O58*(1+'Control Panel'!$C$45)</f>
        <v>24932526.150789998</v>
      </c>
      <c r="U58" s="91">
        <f>P58*(1+'Control Panel'!$C$45)</f>
        <v>24932526.150789998</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124662.63075395</v>
      </c>
      <c r="X58" s="91">
        <f t="shared" si="17"/>
        <v>-53122.761315294032</v>
      </c>
      <c r="Y58" s="90">
        <f>T58*(1+'Control Panel'!$C$45)</f>
        <v>25680501.935313698</v>
      </c>
      <c r="Z58" s="90">
        <f>U58*(1+'Control Panel'!$C$45)</f>
        <v>25680501.935313698</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128402.50967656849</v>
      </c>
      <c r="AC58" s="92">
        <f t="shared" si="18"/>
        <v>-54716.444154752899</v>
      </c>
      <c r="AD58" s="92">
        <f>Y58*(1+'Control Panel'!$C$45)</f>
        <v>26450916.993373111</v>
      </c>
      <c r="AE58" s="90">
        <f>Z58*(1+'Control Panel'!$C$45)</f>
        <v>26450916.993373111</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132254.58496686554</v>
      </c>
      <c r="AH58" s="90">
        <f t="shared" si="19"/>
        <v>-56357.937479395478</v>
      </c>
      <c r="AI58" s="91">
        <f t="shared" si="20"/>
        <v>889703.82838129275</v>
      </c>
      <c r="AJ58" s="91">
        <f t="shared" si="21"/>
        <v>623857.89151154982</v>
      </c>
      <c r="AK58" s="91">
        <f t="shared" si="22"/>
        <v>-265845.93686974293</v>
      </c>
      <c r="AL58" s="93">
        <f t="shared" si="11"/>
        <v>1</v>
      </c>
    </row>
    <row r="59" spans="1:38" s="93" customFormat="1" ht="14" x14ac:dyDescent="0.3">
      <c r="A59" s="85" t="str">
        <f>'ESTIMATED Earned Revenue'!A60</f>
        <v>Newark, OH</v>
      </c>
      <c r="B59" s="85"/>
      <c r="C59" s="86">
        <f>'ESTIMATED Earned Revenue'!$I60*1.07925</f>
        <v>22945471.737412505</v>
      </c>
      <c r="D59" s="86">
        <f>'ESTIMATED Earned Revenue'!$L60*1.07925</f>
        <v>12571518.065055005</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58999.142195165019</v>
      </c>
      <c r="G59" s="88">
        <f t="shared" si="12"/>
        <v>7.10188822176733E-3</v>
      </c>
      <c r="H59" s="89">
        <f t="shared" si="13"/>
        <v>4.6930801745546291E-3</v>
      </c>
      <c r="I59" s="90">
        <f t="shared" si="14"/>
        <v>-103957.03327966001</v>
      </c>
      <c r="J59" s="90">
        <f>C59*(1+'Control Panel'!$C$45)</f>
        <v>23633835.889534879</v>
      </c>
      <c r="K59" s="90">
        <f>D59*(1+'Control Panel'!$C$45)</f>
        <v>12948663.607006656</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64743.318035033284</v>
      </c>
      <c r="N59" s="91">
        <f t="shared" si="15"/>
        <v>-103101.5427040365</v>
      </c>
      <c r="O59" s="91">
        <f>J59*(1+'Control Panel'!$C$45)</f>
        <v>24342850.966220926</v>
      </c>
      <c r="P59" s="91">
        <f>K59*(1+'Control Panel'!$C$45)</f>
        <v>13337123.515216855</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66685.617576084274</v>
      </c>
      <c r="S59" s="91">
        <f t="shared" si="16"/>
        <v>-106194.58898515761</v>
      </c>
      <c r="T59" s="91">
        <f>O59*(1+'Control Panel'!$C$45)</f>
        <v>25073136.495207556</v>
      </c>
      <c r="U59" s="91">
        <f>P59*(1+'Control Panel'!$C$45)</f>
        <v>13737237.220673362</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68686.18610336681</v>
      </c>
      <c r="X59" s="91">
        <f t="shared" si="17"/>
        <v>-109380.42665471233</v>
      </c>
      <c r="Y59" s="90">
        <f>T59*(1+'Control Panel'!$C$45)</f>
        <v>25825330.590063784</v>
      </c>
      <c r="Z59" s="90">
        <f>U59*(1+'Control Panel'!$C$45)</f>
        <v>14149354.337293563</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70746.771686467822</v>
      </c>
      <c r="AC59" s="92">
        <f t="shared" si="18"/>
        <v>-112661.83945435371</v>
      </c>
      <c r="AD59" s="92">
        <f>Y59*(1+'Control Panel'!$C$45)</f>
        <v>26600090.507765699</v>
      </c>
      <c r="AE59" s="90">
        <f>Z59*(1+'Control Panel'!$C$45)</f>
        <v>14573834.967412371</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72869.174837061859</v>
      </c>
      <c r="AH59" s="90">
        <f t="shared" si="19"/>
        <v>-116041.69463798431</v>
      </c>
      <c r="AI59" s="91">
        <f t="shared" si="20"/>
        <v>891111.16067425848</v>
      </c>
      <c r="AJ59" s="91">
        <f t="shared" si="21"/>
        <v>343731.06823801406</v>
      </c>
      <c r="AK59" s="91">
        <f t="shared" si="22"/>
        <v>-547380.09243624448</v>
      </c>
      <c r="AL59" s="93">
        <f t="shared" si="11"/>
        <v>1</v>
      </c>
    </row>
    <row r="60" spans="1:38" s="93" customFormat="1" ht="14" x14ac:dyDescent="0.3">
      <c r="A60" s="85" t="str">
        <f>'ESTIMATED Earned Revenue'!A61</f>
        <v>Waterloo, IA</v>
      </c>
      <c r="B60" s="85"/>
      <c r="C60" s="86">
        <f>'ESTIMATED Earned Revenue'!$I61*1.07925</f>
        <v>23015515.353810005</v>
      </c>
      <c r="D60" s="86">
        <f>'ESTIMATED Earned Revenue'!$L61*1.07925</f>
        <v>23015515.353810005</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88600.204707620011</v>
      </c>
      <c r="G60" s="88">
        <f t="shared" si="12"/>
        <v>7.0863615348339768E-3</v>
      </c>
      <c r="H60" s="89">
        <f t="shared" si="13"/>
        <v>3.8495859573682355E-3</v>
      </c>
      <c r="I60" s="90">
        <f t="shared" si="14"/>
        <v>-74496.058000000005</v>
      </c>
      <c r="J60" s="90">
        <f>C60*(1+'Control Panel'!$C$45)</f>
        <v>23705980.814424306</v>
      </c>
      <c r="K60" s="90">
        <f>D60*(1+'Control Panel'!$C$45)</f>
        <v>23705980.814424306</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118529.90407212153</v>
      </c>
      <c r="N60" s="91">
        <f t="shared" si="15"/>
        <v>-49459.2465167271</v>
      </c>
      <c r="O60" s="91">
        <f>J60*(1+'Control Panel'!$C$45)</f>
        <v>24417160.238857035</v>
      </c>
      <c r="P60" s="91">
        <f>K60*(1+'Control Panel'!$C$45)</f>
        <v>24417160.238857035</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122085.80119428517</v>
      </c>
      <c r="S60" s="91">
        <f t="shared" si="16"/>
        <v>-50943.02391222892</v>
      </c>
      <c r="T60" s="91">
        <f>O60*(1+'Control Panel'!$C$45)</f>
        <v>25149675.046022747</v>
      </c>
      <c r="U60" s="91">
        <f>P60*(1+'Control Panel'!$C$45)</f>
        <v>25149675.046022747</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125748.37523011374</v>
      </c>
      <c r="X60" s="91">
        <f t="shared" si="17"/>
        <v>-52471.314629595785</v>
      </c>
      <c r="Y60" s="90">
        <f>T60*(1+'Control Panel'!$C$45)</f>
        <v>25904165.297403429</v>
      </c>
      <c r="Z60" s="90">
        <f>U60*(1+'Control Panel'!$C$45)</f>
        <v>25904165.297403429</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129520.82648701714</v>
      </c>
      <c r="AC60" s="92">
        <f t="shared" si="18"/>
        <v>-54045.454068483683</v>
      </c>
      <c r="AD60" s="92">
        <f>Y60*(1+'Control Panel'!$C$45)</f>
        <v>26681290.256325532</v>
      </c>
      <c r="AE60" s="90">
        <f>Z60*(1+'Control Panel'!$C$45)</f>
        <v>26681290.256325532</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133406.45128162767</v>
      </c>
      <c r="AH60" s="90">
        <f t="shared" si="19"/>
        <v>-55666.817690538184</v>
      </c>
      <c r="AI60" s="91">
        <f t="shared" si="20"/>
        <v>891877.21508273901</v>
      </c>
      <c r="AJ60" s="91">
        <f t="shared" si="21"/>
        <v>629291.35826516524</v>
      </c>
      <c r="AK60" s="91">
        <f t="shared" si="22"/>
        <v>-262585.85681757377</v>
      </c>
      <c r="AL60" s="93">
        <f t="shared" si="11"/>
        <v>1</v>
      </c>
    </row>
    <row r="61" spans="1:38" s="93" customFormat="1" ht="14" x14ac:dyDescent="0.3">
      <c r="A61" s="85" t="str">
        <f>'ESTIMATED Earned Revenue'!A62</f>
        <v>Waco, TX</v>
      </c>
      <c r="B61" s="85"/>
      <c r="C61" s="86">
        <f>'ESTIMATED Earned Revenue'!$I62*1.07925</f>
        <v>23064929.322307501</v>
      </c>
      <c r="D61" s="86">
        <f>'ESTIMATED Earned Revenue'!$L62*1.07925</f>
        <v>22184615.046495002</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86938.404092990007</v>
      </c>
      <c r="G61" s="88">
        <f t="shared" si="12"/>
        <v>7.0754645879959003E-3</v>
      </c>
      <c r="H61" s="89">
        <f t="shared" si="13"/>
        <v>3.9188601610071934E-3</v>
      </c>
      <c r="I61" s="90">
        <f t="shared" si="14"/>
        <v>-76256.686551624996</v>
      </c>
      <c r="J61" s="90">
        <f>C61*(1+'Control Panel'!$C$45)</f>
        <v>23756877.201976728</v>
      </c>
      <c r="K61" s="90">
        <f>D61*(1+'Control Panel'!$C$45)</f>
        <v>22850153.497889854</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114250.76748944927</v>
      </c>
      <c r="N61" s="91">
        <f t="shared" si="15"/>
        <v>-53840.175874504203</v>
      </c>
      <c r="O61" s="91">
        <f>J61*(1+'Control Panel'!$C$45)</f>
        <v>24469583.51803603</v>
      </c>
      <c r="P61" s="91">
        <f>K61*(1+'Control Panel'!$C$45)</f>
        <v>23535658.102826551</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117678.29051413275</v>
      </c>
      <c r="S61" s="91">
        <f t="shared" si="16"/>
        <v>-55455.38115073934</v>
      </c>
      <c r="T61" s="91">
        <f>O61*(1+'Control Panel'!$C$45)</f>
        <v>25203671.023577113</v>
      </c>
      <c r="U61" s="91">
        <f>P61*(1+'Control Panel'!$C$45)</f>
        <v>24241727.845911346</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121208.63922955673</v>
      </c>
      <c r="X61" s="91">
        <f t="shared" si="17"/>
        <v>-57119.04258526153</v>
      </c>
      <c r="Y61" s="90">
        <f>T61*(1+'Control Panel'!$C$45)</f>
        <v>25959781.154284425</v>
      </c>
      <c r="Z61" s="90">
        <f>U61*(1+'Control Panel'!$C$45)</f>
        <v>24968979.681288686</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124844.89840644343</v>
      </c>
      <c r="AC61" s="92">
        <f t="shared" si="18"/>
        <v>-58832.613862819402</v>
      </c>
      <c r="AD61" s="92">
        <f>Y61*(1+'Control Panel'!$C$45)</f>
        <v>26738574.58891296</v>
      </c>
      <c r="AE61" s="90">
        <f>Z61*(1+'Control Panel'!$C$45)</f>
        <v>25718049.071727347</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128590.24535863673</v>
      </c>
      <c r="AH61" s="90">
        <f t="shared" si="19"/>
        <v>-60597.592278703974</v>
      </c>
      <c r="AI61" s="91">
        <f t="shared" si="20"/>
        <v>892417.64675024734</v>
      </c>
      <c r="AJ61" s="91">
        <f t="shared" si="21"/>
        <v>606572.84099821886</v>
      </c>
      <c r="AK61" s="91">
        <f t="shared" si="22"/>
        <v>-285844.80575202848</v>
      </c>
      <c r="AL61" s="93">
        <f t="shared" si="11"/>
        <v>1</v>
      </c>
    </row>
    <row r="62" spans="1:38" s="93" customFormat="1" ht="14" x14ac:dyDescent="0.3">
      <c r="A62" s="85" t="str">
        <f>'ESTIMATED Earned Revenue'!A63</f>
        <v>Stockton, CA</v>
      </c>
      <c r="B62" s="85"/>
      <c r="C62" s="86">
        <f>'ESTIMATED Earned Revenue'!$I63*1.07925</f>
        <v>23886252.397500001</v>
      </c>
      <c r="D62" s="86">
        <f>'ESTIMATED Earned Revenue'!$L63*1.07925</f>
        <v>23869232.625</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90307.639249999993</v>
      </c>
      <c r="G62" s="88">
        <f t="shared" si="12"/>
        <v>6.9009459521683844E-3</v>
      </c>
      <c r="H62" s="89">
        <f t="shared" si="13"/>
        <v>3.78343286811048E-3</v>
      </c>
      <c r="I62" s="90">
        <f t="shared" si="14"/>
        <v>-74530.097545000011</v>
      </c>
      <c r="J62" s="90">
        <f>C62*(1+'Control Panel'!$C$45)</f>
        <v>24602839.969425</v>
      </c>
      <c r="K62" s="90">
        <f>D62*(1+'Control Panel'!$C$45)</f>
        <v>24585309.603750002</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122926.54801875001</v>
      </c>
      <c r="N62" s="91">
        <f t="shared" si="15"/>
        <v>-46856.320880100015</v>
      </c>
      <c r="O62" s="91">
        <f>J62*(1+'Control Panel'!$C$45)</f>
        <v>25340925.168507751</v>
      </c>
      <c r="P62" s="91">
        <f>K62*(1+'Control Panel'!$C$45)</f>
        <v>25322868.891862504</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126614.34445931252</v>
      </c>
      <c r="S62" s="91">
        <f t="shared" si="16"/>
        <v>-48262.010506503007</v>
      </c>
      <c r="T62" s="91">
        <f>O62*(1+'Control Panel'!$C$45)</f>
        <v>26101152.923562985</v>
      </c>
      <c r="U62" s="91">
        <f>P62*(1+'Control Panel'!$C$45)</f>
        <v>26082554.95861838</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130412.7747930919</v>
      </c>
      <c r="X62" s="91">
        <f t="shared" si="17"/>
        <v>-49709.870821698103</v>
      </c>
      <c r="Y62" s="90">
        <f>T62*(1+'Control Panel'!$C$45)</f>
        <v>26884187.511269875</v>
      </c>
      <c r="Z62" s="90">
        <f>U62*(1+'Control Panel'!$C$45)</f>
        <v>26865031.607376933</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134325.15803688468</v>
      </c>
      <c r="AC62" s="92">
        <f t="shared" si="18"/>
        <v>-51201.166946349054</v>
      </c>
      <c r="AD62" s="92">
        <f>Y62*(1+'Control Panel'!$C$45)</f>
        <v>27690713.136607971</v>
      </c>
      <c r="AE62" s="90">
        <f>Z62*(1+'Control Panel'!$C$45)</f>
        <v>27670982.55559824</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138354.91277799121</v>
      </c>
      <c r="AH62" s="90">
        <f t="shared" si="19"/>
        <v>-52737.201954739518</v>
      </c>
      <c r="AI62" s="91">
        <f t="shared" si="20"/>
        <v>901400.30919542001</v>
      </c>
      <c r="AJ62" s="91">
        <f t="shared" si="21"/>
        <v>652633.73808603035</v>
      </c>
      <c r="AK62" s="91">
        <f t="shared" si="22"/>
        <v>-248766.57110938965</v>
      </c>
      <c r="AL62" s="93">
        <f t="shared" si="11"/>
        <v>1</v>
      </c>
    </row>
    <row r="63" spans="1:38" s="93" customFormat="1" ht="14" x14ac:dyDescent="0.3">
      <c r="A63" s="85" t="str">
        <f>'ESTIMATED Earned Revenue'!A64</f>
        <v>Flint, MI</v>
      </c>
      <c r="B63" s="85"/>
      <c r="C63" s="86">
        <f>'ESTIMATED Earned Revenue'!$I64*1.07925</f>
        <v>23987505.711435001</v>
      </c>
      <c r="D63" s="86">
        <f>'ESTIMATED Earned Revenue'!$L64*1.07925</f>
        <v>23987505.711435001</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90544.185422869996</v>
      </c>
      <c r="G63" s="88">
        <f t="shared" si="12"/>
        <v>6.8802586399883264E-3</v>
      </c>
      <c r="H63" s="89">
        <f t="shared" si="13"/>
        <v>3.7746394523923755E-3</v>
      </c>
      <c r="I63" s="90">
        <f t="shared" si="14"/>
        <v>-74496.058000000005</v>
      </c>
      <c r="J63" s="90">
        <f>C63*(1+'Control Panel'!$C$45)</f>
        <v>24707130.882778052</v>
      </c>
      <c r="K63" s="90">
        <f>D63*(1+'Control Panel'!$C$45)</f>
        <v>24707130.882778052</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123535.65441389027</v>
      </c>
      <c r="N63" s="91">
        <f t="shared" si="15"/>
        <v>-46455.79631166585</v>
      </c>
      <c r="O63" s="91">
        <f>J63*(1+'Control Panel'!$C$45)</f>
        <v>25448344.809261393</v>
      </c>
      <c r="P63" s="91">
        <f>K63*(1+'Control Panel'!$C$45)</f>
        <v>25448344.809261393</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127241.72404630696</v>
      </c>
      <c r="S63" s="91">
        <f t="shared" si="16"/>
        <v>-47849.470201015865</v>
      </c>
      <c r="T63" s="91">
        <f>O63*(1+'Control Panel'!$C$45)</f>
        <v>26211795.153539237</v>
      </c>
      <c r="U63" s="91">
        <f>P63*(1+'Control Panel'!$C$45)</f>
        <v>26211795.153539237</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131058.97576769619</v>
      </c>
      <c r="X63" s="91">
        <f t="shared" si="17"/>
        <v>-49284.954307046311</v>
      </c>
      <c r="Y63" s="90">
        <f>T63*(1+'Control Panel'!$C$45)</f>
        <v>26998149.008145414</v>
      </c>
      <c r="Z63" s="90">
        <f>U63*(1+'Control Panel'!$C$45)</f>
        <v>26998149.008145414</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134990.74504072708</v>
      </c>
      <c r="AC63" s="92">
        <f t="shared" si="18"/>
        <v>-50763.502936257719</v>
      </c>
      <c r="AD63" s="92">
        <f>Y63*(1+'Control Panel'!$C$45)</f>
        <v>27808093.478389777</v>
      </c>
      <c r="AE63" s="90">
        <f>Z63*(1+'Control Panel'!$C$45)</f>
        <v>27808093.478389777</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139040.46739194889</v>
      </c>
      <c r="AH63" s="90">
        <f t="shared" si="19"/>
        <v>-52286.408024345466</v>
      </c>
      <c r="AI63" s="91">
        <f t="shared" si="20"/>
        <v>902507.69844090065</v>
      </c>
      <c r="AJ63" s="91">
        <f t="shared" si="21"/>
        <v>655867.5666605694</v>
      </c>
      <c r="AK63" s="91">
        <f t="shared" si="22"/>
        <v>-246640.13178033126</v>
      </c>
      <c r="AL63" s="93">
        <f t="shared" si="11"/>
        <v>1</v>
      </c>
    </row>
    <row r="64" spans="1:38" s="93" customFormat="1" ht="14" x14ac:dyDescent="0.3">
      <c r="A64" s="85" t="str">
        <f>'ESTIMATED Earned Revenue'!A65</f>
        <v>Des Moines, IA</v>
      </c>
      <c r="B64" s="85"/>
      <c r="C64" s="86">
        <f>'ESTIMATED Earned Revenue'!$I65*1.07925</f>
        <v>24670832.611500002</v>
      </c>
      <c r="D64" s="86">
        <f>'ESTIMATED Earned Revenue'!$L65*1.07925</f>
        <v>23279138.657250002</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89127.451314500009</v>
      </c>
      <c r="G64" s="88">
        <f t="shared" si="12"/>
        <v>6.7450863877788828E-3</v>
      </c>
      <c r="H64" s="89">
        <f t="shared" si="13"/>
        <v>3.828640424663752E-3</v>
      </c>
      <c r="I64" s="90">
        <f t="shared" si="14"/>
        <v>-77279.445908499998</v>
      </c>
      <c r="J64" s="90">
        <f>C64*(1+'Control Panel'!$C$45)</f>
        <v>25410957.589845002</v>
      </c>
      <c r="K64" s="90">
        <f>D64*(1+'Control Panel'!$C$45)</f>
        <v>23977512.816967502</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119887.56408483752</v>
      </c>
      <c r="N64" s="91">
        <f t="shared" si="15"/>
        <v>-51511.540054852507</v>
      </c>
      <c r="O64" s="91">
        <f>J64*(1+'Control Panel'!$C$45)</f>
        <v>26173286.317540351</v>
      </c>
      <c r="P64" s="91">
        <f>K64*(1+'Control Panel'!$C$45)</f>
        <v>24696838.201476529</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123484.19100738264</v>
      </c>
      <c r="S64" s="91">
        <f t="shared" si="16"/>
        <v>-53056.886256498081</v>
      </c>
      <c r="T64" s="91">
        <f>O64*(1+'Control Panel'!$C$45)</f>
        <v>26958484.907066561</v>
      </c>
      <c r="U64" s="91">
        <f>P64*(1+'Control Panel'!$C$45)</f>
        <v>25437743.347520825</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127188.71673760413</v>
      </c>
      <c r="X64" s="91">
        <f t="shared" si="17"/>
        <v>-54648.59284419303</v>
      </c>
      <c r="Y64" s="90">
        <f>T64*(1+'Control Panel'!$C$45)</f>
        <v>27767239.454278558</v>
      </c>
      <c r="Z64" s="90">
        <f>U64*(1+'Control Panel'!$C$45)</f>
        <v>26200875.647946451</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131004.37823973225</v>
      </c>
      <c r="AC64" s="92">
        <f t="shared" si="18"/>
        <v>-56288.050629518853</v>
      </c>
      <c r="AD64" s="92">
        <f>Y64*(1+'Control Panel'!$C$45)</f>
        <v>28600256.637906916</v>
      </c>
      <c r="AE64" s="90">
        <f>Z64*(1+'Control Panel'!$C$45)</f>
        <v>26986901.917384844</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134934.50958692422</v>
      </c>
      <c r="AH64" s="90">
        <f t="shared" si="19"/>
        <v>-57976.6921484044</v>
      </c>
      <c r="AI64" s="91">
        <f t="shared" si="20"/>
        <v>909981.12158994772</v>
      </c>
      <c r="AJ64" s="91">
        <f t="shared" si="21"/>
        <v>636499.35965648072</v>
      </c>
      <c r="AK64" s="91">
        <f t="shared" si="22"/>
        <v>-273481.761933467</v>
      </c>
      <c r="AL64" s="93">
        <f t="shared" si="11"/>
        <v>1</v>
      </c>
    </row>
    <row r="65" spans="1:38" s="93" customFormat="1" ht="14" x14ac:dyDescent="0.3">
      <c r="A65" s="85" t="str">
        <f>'ESTIMATED Earned Revenue'!A66</f>
        <v>Falls Creek, PA</v>
      </c>
      <c r="B65" s="85"/>
      <c r="C65" s="86">
        <f>'ESTIMATED Earned Revenue'!$I66*1.07925</f>
        <v>26384696.721000001</v>
      </c>
      <c r="D65" s="86">
        <f>'ESTIMATED Earned Revenue'!$L66*1.07925</f>
        <v>26370866.13225</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95310.906264499994</v>
      </c>
      <c r="G65" s="88">
        <f t="shared" si="12"/>
        <v>6.4368610046150708E-3</v>
      </c>
      <c r="H65" s="89">
        <f t="shared" si="13"/>
        <v>3.6142501268830313E-3</v>
      </c>
      <c r="I65" s="90">
        <f t="shared" si="14"/>
        <v>-74523.719177500025</v>
      </c>
      <c r="J65" s="90">
        <f>C65*(1+'Control Panel'!$C$45)</f>
        <v>27176237.62263</v>
      </c>
      <c r="K65" s="90">
        <f>D65*(1+'Control Panel'!$C$45)</f>
        <v>27161992.116217501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135809.96058108751</v>
      </c>
      <c r="N65" s="91">
        <f t="shared" si="15"/>
        <v>-39119.703624172515</v>
      </c>
      <c r="O65" s="91">
        <f>J65*(1+'Control Panel'!$C$45)</f>
        <v>27991524.751308899</v>
      </c>
      <c r="P65" s="91">
        <f>K65*(1+'Control Panel'!$C$45)</f>
        <v>27976851.879704028</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139884.25939852014</v>
      </c>
      <c r="S65" s="91">
        <f t="shared" si="16"/>
        <v>-40293.294732897688</v>
      </c>
      <c r="T65" s="91">
        <f>O65*(1+'Control Panel'!$C$45)</f>
        <v>28831270.493848167</v>
      </c>
      <c r="U65" s="91">
        <f>P65*(1+'Control Panel'!$C$45)</f>
        <v>28816157.436095148</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144080.78718047575</v>
      </c>
      <c r="X65" s="91">
        <f t="shared" si="17"/>
        <v>-41502.093574884639</v>
      </c>
      <c r="Y65" s="90">
        <f>T65*(1+'Control Panel'!$C$45)</f>
        <v>29696208.608663615</v>
      </c>
      <c r="Z65" s="90">
        <f>U65*(1+'Control Panel'!$C$45)</f>
        <v>29680642.159178004</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148403.21079589002</v>
      </c>
      <c r="AC65" s="92">
        <f t="shared" si="18"/>
        <v>-42747.156382131187</v>
      </c>
      <c r="AD65" s="92">
        <f>Y65*(1+'Control Panel'!$C$45)</f>
        <v>30587094.866923526</v>
      </c>
      <c r="AE65" s="90">
        <f>Z65*(1+'Control Panel'!$C$45)</f>
        <v>30571061.423953343</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152855.30711976672</v>
      </c>
      <c r="AH65" s="90">
        <f t="shared" si="19"/>
        <v>-44029.571073595114</v>
      </c>
      <c r="AI65" s="91">
        <f t="shared" si="20"/>
        <v>928725.34446342126</v>
      </c>
      <c r="AJ65" s="91">
        <f t="shared" si="21"/>
        <v>721033.52507574018</v>
      </c>
      <c r="AK65" s="91">
        <f t="shared" si="22"/>
        <v>-207691.81938768108</v>
      </c>
      <c r="AL65" s="93">
        <f t="shared" si="11"/>
        <v>1</v>
      </c>
    </row>
    <row r="66" spans="1:38" s="93" customFormat="1" ht="14" x14ac:dyDescent="0.3">
      <c r="A66" s="85" t="str">
        <f>'ESTIMATED Earned Revenue'!A67</f>
        <v>Muskegon, MI</v>
      </c>
      <c r="B66" s="85"/>
      <c r="C66" s="86">
        <f>'ESTIMATED Earned Revenue'!$I67*1.07925</f>
        <v>26872398.712102503</v>
      </c>
      <c r="D66" s="86">
        <f>'ESTIMATED Earned Revenue'!$L67*1.07925</f>
        <v>21187802.122342501</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84847.99436702751</v>
      </c>
      <c r="G66" s="88">
        <f t="shared" si="12"/>
        <v>6.3563372683688793E-3</v>
      </c>
      <c r="H66" s="89">
        <f t="shared" si="13"/>
        <v>4.0045679998849644E-3</v>
      </c>
      <c r="I66" s="90">
        <f t="shared" si="14"/>
        <v>-85962.035057177505</v>
      </c>
      <c r="J66" s="90">
        <f>C66*(1+'Control Panel'!$C$45)</f>
        <v>27678570.67346558</v>
      </c>
      <c r="K66" s="90">
        <f>D66*(1+'Control Panel'!$C$45)</f>
        <v>21823436.186012775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109117.18093006387</v>
      </c>
      <c r="N66" s="91">
        <f t="shared" si="15"/>
        <v>-66817.149376867295</v>
      </c>
      <c r="O66" s="91">
        <f>J66*(1+'Control Panel'!$C$45)</f>
        <v>28508927.793669548</v>
      </c>
      <c r="P66" s="91">
        <f>K66*(1+'Control Panel'!$C$45)</f>
        <v>22478139.271593157</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112390.69635796579</v>
      </c>
      <c r="S66" s="91">
        <f t="shared" si="16"/>
        <v>-68821.663858173328</v>
      </c>
      <c r="T66" s="91">
        <f>O66*(1+'Control Panel'!$C$45)</f>
        <v>29364195.627479635</v>
      </c>
      <c r="U66" s="91">
        <f>P66*(1+'Control Panel'!$C$45)</f>
        <v>23152483.449740954</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115762.41724870478</v>
      </c>
      <c r="X66" s="91">
        <f t="shared" si="17"/>
        <v>-70886.313773918533</v>
      </c>
      <c r="Y66" s="90">
        <f>T66*(1+'Control Panel'!$C$45)</f>
        <v>30245121.496304024</v>
      </c>
      <c r="Z66" s="90">
        <f>U66*(1+'Control Panel'!$C$45)</f>
        <v>23847057.953233182</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119235.28976616591</v>
      </c>
      <c r="AC66" s="92">
        <f t="shared" si="18"/>
        <v>-73012.903187136122</v>
      </c>
      <c r="AD66" s="92">
        <f>Y66*(1+'Control Panel'!$C$45)</f>
        <v>31152475.141193144</v>
      </c>
      <c r="AE66" s="90">
        <f>Z66*(1+'Control Panel'!$C$45)</f>
        <v>24562469.691830177</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122812.34845915089</v>
      </c>
      <c r="AH66" s="90">
        <f t="shared" si="19"/>
        <v>-75203.290282750197</v>
      </c>
      <c r="AI66" s="91">
        <f t="shared" si="20"/>
        <v>934059.25324089685</v>
      </c>
      <c r="AJ66" s="91">
        <f t="shared" si="21"/>
        <v>579317.93276205123</v>
      </c>
      <c r="AK66" s="91">
        <f t="shared" si="22"/>
        <v>-354741.32047884562</v>
      </c>
      <c r="AL66" s="93">
        <f t="shared" si="11"/>
        <v>1</v>
      </c>
    </row>
    <row r="67" spans="1:38" s="93" customFormat="1" ht="14" x14ac:dyDescent="0.3">
      <c r="A67" s="85" t="str">
        <f>'ESTIMATED Earned Revenue'!A68</f>
        <v>Charleston, WV</v>
      </c>
      <c r="B67" s="85"/>
      <c r="C67" s="86">
        <f>'ESTIMATED Earned Revenue'!$I68*1.07925</f>
        <v>27360580.473000001</v>
      </c>
      <c r="D67" s="86">
        <f>'ESTIMATED Earned Revenue'!$L68*1.07925</f>
        <v>23277810.100500003</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89124.794201000012</v>
      </c>
      <c r="G67" s="88">
        <f t="shared" ref="G67:G98" si="23">E67/$C67</f>
        <v>6.2786092245200155E-3</v>
      </c>
      <c r="H67" s="89">
        <f t="shared" ref="H67:H98" si="24">F67/$D67</f>
        <v>3.8287447924100744E-3</v>
      </c>
      <c r="I67" s="90">
        <f t="shared" ref="I67:I98" si="25">F67-E67</f>
        <v>-82661.598744999996</v>
      </c>
      <c r="J67" s="90">
        <f>C67*(1+'Control Panel'!$C$45)</f>
        <v>28181397.887190003</v>
      </c>
      <c r="K67" s="90">
        <f>D67*(1+'Control Panel'!$C$45)</f>
        <v>23976144.403515004</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119880.72201757503</v>
      </c>
      <c r="N67" s="91">
        <f t="shared" ref="N67:N98" si="26">M67-L67</f>
        <v>-57059.262716805009</v>
      </c>
      <c r="O67" s="91">
        <f>J67*(1+'Control Panel'!$C$45)</f>
        <v>29026839.823805705</v>
      </c>
      <c r="P67" s="91">
        <f>K67*(1+'Control Panel'!$C$45)</f>
        <v>24695428.735620454</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123477.14367810228</v>
      </c>
      <c r="S67" s="91">
        <f t="shared" ref="S67:S98" si="27">R67-Q67</f>
        <v>-58771.040598309177</v>
      </c>
      <c r="T67" s="91">
        <f>O67*(1+'Control Panel'!$C$45)</f>
        <v>29897645.018519878</v>
      </c>
      <c r="U67" s="91">
        <f>P67*(1+'Control Panel'!$C$45)</f>
        <v>25436291.59768907</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127181.45798844536</v>
      </c>
      <c r="X67" s="91">
        <f t="shared" ref="X67:X98" si="28">W67-V67</f>
        <v>-60534.171816258429</v>
      </c>
      <c r="Y67" s="90">
        <f>T67*(1+'Control Panel'!$C$45)</f>
        <v>30794574.369075477</v>
      </c>
      <c r="Z67" s="90">
        <f>U67*(1+'Control Panel'!$C$45)</f>
        <v>26199380.345619742</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130996.90172809872</v>
      </c>
      <c r="AC67" s="92">
        <f t="shared" ref="AC67:AC98" si="29">AB67-AA67</f>
        <v>-62350.196970746212</v>
      </c>
      <c r="AD67" s="92">
        <f>Y67*(1+'Control Panel'!$C$45)</f>
        <v>31718411.600147743</v>
      </c>
      <c r="AE67" s="90">
        <f>Z67*(1+'Control Panel'!$C$45)</f>
        <v>26985361.755988333</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134926.80877994167</v>
      </c>
      <c r="AH67" s="90">
        <f t="shared" ref="AH67:AH98" si="30">AG67-AF67</f>
        <v>-64220.702879868593</v>
      </c>
      <c r="AI67" s="91">
        <f t="shared" ref="AI67:AI98" si="31">L67+Q67+V67+AA67+AF67</f>
        <v>939398.40917415032</v>
      </c>
      <c r="AJ67" s="91">
        <f t="shared" ref="AJ67:AJ98" si="32">M67+R67+W67+AB67+AG67</f>
        <v>636463.03419216303</v>
      </c>
      <c r="AK67" s="91">
        <f t="shared" ref="AK67:AK98" si="33">AJ67-AI67</f>
        <v>-302935.37498198729</v>
      </c>
      <c r="AL67" s="93">
        <f t="shared" si="11"/>
        <v>1</v>
      </c>
    </row>
    <row r="68" spans="1:38" s="93" customFormat="1" ht="14" x14ac:dyDescent="0.3">
      <c r="A68" s="85" t="str">
        <f>'ESTIMATED Earned Revenue'!A69</f>
        <v>Wichita, KS</v>
      </c>
      <c r="B68" s="85"/>
      <c r="C68" s="86">
        <f>'ESTIMATED Earned Revenue'!$I69*1.07925</f>
        <v>27431125.293097503</v>
      </c>
      <c r="D68" s="86">
        <f>'ESTIMATED Earned Revenue'!$L69*1.07925</f>
        <v>25552732.758847501</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93674.639517695003</v>
      </c>
      <c r="G68" s="88">
        <f t="shared" si="23"/>
        <v>6.2676058947336421E-3</v>
      </c>
      <c r="H68" s="89">
        <f t="shared" si="24"/>
        <v>3.6659343014989521E-3</v>
      </c>
      <c r="I68" s="90">
        <f t="shared" si="25"/>
        <v>-78252.84306850002</v>
      </c>
      <c r="J68" s="90">
        <f>C68*(1+'Control Panel'!$C$45)</f>
        <v>28254059.051890429</v>
      </c>
      <c r="K68" s="90">
        <f>D68*(1+'Control Panel'!$C$45)</f>
        <v>26319314.741612926</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131596.57370806462</v>
      </c>
      <c r="N68" s="91">
        <f t="shared" si="26"/>
        <v>-45488.733355716249</v>
      </c>
      <c r="O68" s="91">
        <f>J68*(1+'Control Panel'!$C$45)</f>
        <v>29101680.823447142</v>
      </c>
      <c r="P68" s="91">
        <f>K68*(1+'Control Panel'!$C$45)</f>
        <v>27108894.183861315</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135544.47091930656</v>
      </c>
      <c r="S68" s="91">
        <f t="shared" si="27"/>
        <v>-46853.395356387744</v>
      </c>
      <c r="T68" s="91">
        <f>O68*(1+'Control Panel'!$C$45)</f>
        <v>29974731.248150557</v>
      </c>
      <c r="U68" s="91">
        <f>P68*(1+'Control Panel'!$C$45)</f>
        <v>27922161.009377155</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139610.80504688577</v>
      </c>
      <c r="X68" s="91">
        <f t="shared" si="28"/>
        <v>-48258.997217079392</v>
      </c>
      <c r="Y68" s="90">
        <f>T68*(1+'Control Panel'!$C$45)</f>
        <v>30873973.185595077</v>
      </c>
      <c r="Z68" s="90">
        <f>U68*(1+'Control Panel'!$C$45)</f>
        <v>28759825.839658473</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143799.12919829236</v>
      </c>
      <c r="AC68" s="92">
        <f t="shared" si="29"/>
        <v>-49706.767133591784</v>
      </c>
      <c r="AD68" s="92">
        <f>Y68*(1+'Control Panel'!$C$45)</f>
        <v>31800192.38116293</v>
      </c>
      <c r="AE68" s="90">
        <f>Z68*(1+'Control Panel'!$C$45)</f>
        <v>29622620.614848226</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148113.10307424114</v>
      </c>
      <c r="AH68" s="90">
        <f t="shared" si="30"/>
        <v>-51197.970147599495</v>
      </c>
      <c r="AI68" s="91">
        <f t="shared" si="31"/>
        <v>940169.94515716517</v>
      </c>
      <c r="AJ68" s="91">
        <f t="shared" si="32"/>
        <v>698664.08194679045</v>
      </c>
      <c r="AK68" s="91">
        <f t="shared" si="33"/>
        <v>-241505.86321037472</v>
      </c>
      <c r="AL68" s="93">
        <f t="shared" ref="AL68:AL131" si="34">IF(N68&lt;0,1,0)</f>
        <v>1</v>
      </c>
    </row>
    <row r="69" spans="1:38" s="93" customFormat="1" ht="14" x14ac:dyDescent="0.3">
      <c r="A69" s="85" t="str">
        <f>'ESTIMATED Earned Revenue'!A70</f>
        <v>Dallas, TX</v>
      </c>
      <c r="B69" s="85"/>
      <c r="C69" s="86">
        <f>'ESTIMATED Earned Revenue'!$I70*1.07925</f>
        <v>27732775.473832503</v>
      </c>
      <c r="D69" s="86">
        <f>'ESTIMATED Earned Revenue'!$L70*1.07925</f>
        <v>27732775.473832503</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98034.724947665003</v>
      </c>
      <c r="G69" s="88">
        <f t="shared" si="23"/>
        <v>6.2211870250944738E-3</v>
      </c>
      <c r="H69" s="89">
        <f t="shared" si="24"/>
        <v>3.5349770541418224E-3</v>
      </c>
      <c r="I69" s="90">
        <f t="shared" si="25"/>
        <v>-74496.058000000019</v>
      </c>
      <c r="J69" s="90">
        <f>C69*(1+'Control Panel'!$C$45)</f>
        <v>28564758.738047481</v>
      </c>
      <c r="K69" s="90">
        <f>D69*(1+'Control Panel'!$C$45)</f>
        <v>28564758.738047481</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142823.79369023742</v>
      </c>
      <c r="N69" s="91">
        <f t="shared" si="26"/>
        <v>-34882.912745857553</v>
      </c>
      <c r="O69" s="91">
        <f>J69*(1+'Control Panel'!$C$45)</f>
        <v>29421701.500188906</v>
      </c>
      <c r="P69" s="91">
        <f>K69*(1+'Control Panel'!$C$45)</f>
        <v>29421701.500188906</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147108.50750094454</v>
      </c>
      <c r="S69" s="91">
        <f t="shared" si="27"/>
        <v>-35929.400128233305</v>
      </c>
      <c r="T69" s="91">
        <f>O69*(1+'Control Panel'!$C$45)</f>
        <v>30304352.545194574</v>
      </c>
      <c r="U69" s="91">
        <f>P69*(1+'Control Panel'!$C$45)</f>
        <v>30304352.545194574</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151521.76272597286</v>
      </c>
      <c r="X69" s="91">
        <f t="shared" si="28"/>
        <v>-37007.28213208032</v>
      </c>
      <c r="Y69" s="90">
        <f>T69*(1+'Control Panel'!$C$45)</f>
        <v>31213483.121550411</v>
      </c>
      <c r="Z69" s="90">
        <f>U69*(1+'Control Panel'!$C$45)</f>
        <v>31213483.121550411</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156067.41560775205</v>
      </c>
      <c r="AC69" s="92">
        <f t="shared" si="29"/>
        <v>-38117.500596042752</v>
      </c>
      <c r="AD69" s="92">
        <f>Y69*(1+'Control Panel'!$C$45)</f>
        <v>32149887.615196925</v>
      </c>
      <c r="AE69" s="90">
        <f>Z69*(1+'Control Panel'!$C$45)</f>
        <v>32149887.615196925</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160749.43807598462</v>
      </c>
      <c r="AH69" s="90">
        <f t="shared" si="30"/>
        <v>-39261.025613924023</v>
      </c>
      <c r="AI69" s="91">
        <f t="shared" si="31"/>
        <v>943469.03881702945</v>
      </c>
      <c r="AJ69" s="91">
        <f t="shared" si="32"/>
        <v>758270.91760089155</v>
      </c>
      <c r="AK69" s="91">
        <f t="shared" si="33"/>
        <v>-185198.12121613789</v>
      </c>
      <c r="AL69" s="93">
        <f t="shared" si="34"/>
        <v>1</v>
      </c>
    </row>
    <row r="70" spans="1:38" s="93" customFormat="1" ht="14" x14ac:dyDescent="0.3">
      <c r="A70" s="85" t="str">
        <f>'ESTIMATED Earned Revenue'!A71</f>
        <v>Hagerstown, MD</v>
      </c>
      <c r="B70" s="85"/>
      <c r="C70" s="86">
        <f>'ESTIMATED Earned Revenue'!$I71*1.07925</f>
        <v>28633209.408750001</v>
      </c>
      <c r="D70" s="86">
        <f>'ESTIMATED Earned Revenue'!$L71*1.07925</f>
        <v>20244522.93375</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82018.156801250007</v>
      </c>
      <c r="G70" s="88">
        <f t="shared" si="23"/>
        <v>6.0884425608337895E-3</v>
      </c>
      <c r="H70" s="89">
        <f t="shared" si="24"/>
        <v>4.0513751333955171E-3</v>
      </c>
      <c r="I70" s="90">
        <f t="shared" si="25"/>
        <v>-92313.494016250013</v>
      </c>
      <c r="J70" s="90">
        <f>C70*(1+'Control Panel'!$C$45)</f>
        <v>29492205.691012502</v>
      </c>
      <c r="K70" s="90">
        <f>D70*(1+'Control Panel'!$C$45)</f>
        <v>20851858.621762499</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104259.2931088125</v>
      </c>
      <c r="N70" s="91">
        <f t="shared" si="26"/>
        <v>-75302.307233212516</v>
      </c>
      <c r="O70" s="91">
        <f>J70*(1+'Control Panel'!$C$45)</f>
        <v>30376971.861742876</v>
      </c>
      <c r="P70" s="91">
        <f>K70*(1+'Control Panel'!$C$45)</f>
        <v>21477414.380415376</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107387.07190207689</v>
      </c>
      <c r="S70" s="91">
        <f t="shared" si="27"/>
        <v>-77561.376450208889</v>
      </c>
      <c r="T70" s="91">
        <f>O70*(1+'Control Panel'!$C$45)</f>
        <v>31288281.017595164</v>
      </c>
      <c r="U70" s="91">
        <f>P70*(1+'Control Panel'!$C$45)</f>
        <v>22121736.811827838</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110608.6840591392</v>
      </c>
      <c r="X70" s="91">
        <f t="shared" si="28"/>
        <v>-79888.217743715184</v>
      </c>
      <c r="Y70" s="90">
        <f>T70*(1+'Control Panel'!$C$45)</f>
        <v>32226929.448123019</v>
      </c>
      <c r="Z70" s="90">
        <f>U70*(1+'Control Panel'!$C$45)</f>
        <v>22785388.916182674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113926.94458091338</v>
      </c>
      <c r="AC70" s="92">
        <f t="shared" si="29"/>
        <v>-82284.864276026638</v>
      </c>
      <c r="AD70" s="92">
        <f>Y70*(1+'Control Panel'!$C$45)</f>
        <v>33193737.33156671</v>
      </c>
      <c r="AE70" s="90">
        <f>Z70*(1+'Control Panel'!$C$45)</f>
        <v>23468950.583668154</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117344.75291834078</v>
      </c>
      <c r="AH70" s="90">
        <f t="shared" si="30"/>
        <v>-84753.410204307424</v>
      </c>
      <c r="AI70" s="91">
        <f t="shared" si="31"/>
        <v>953316.92247675336</v>
      </c>
      <c r="AJ70" s="91">
        <f t="shared" si="32"/>
        <v>553526.74656928272</v>
      </c>
      <c r="AK70" s="91">
        <f t="shared" si="33"/>
        <v>-399790.17590747064</v>
      </c>
      <c r="AL70" s="93">
        <f t="shared" si="34"/>
        <v>1</v>
      </c>
    </row>
    <row r="71" spans="1:38" s="93" customFormat="1" ht="14" x14ac:dyDescent="0.3">
      <c r="A71" s="85" t="str">
        <f>'ESTIMATED Earned Revenue'!A72</f>
        <v>Madison, WI</v>
      </c>
      <c r="B71" s="85"/>
      <c r="C71" s="86">
        <f>'ESTIMATED Earned Revenue'!$I72*1.07925</f>
        <v>29394510.20025</v>
      </c>
      <c r="D71" s="86">
        <f>'ESTIMATED Earned Revenue'!$L72*1.07925</f>
        <v>29394510.20025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101358.1944005</v>
      </c>
      <c r="G71" s="88">
        <f t="shared" si="23"/>
        <v>5.982554266170571E-3</v>
      </c>
      <c r="H71" s="89">
        <f t="shared" si="24"/>
        <v>3.4482015080366246E-3</v>
      </c>
      <c r="I71" s="90">
        <f t="shared" si="25"/>
        <v>-74496.058000000005</v>
      </c>
      <c r="J71" s="90">
        <f>C71*(1+'Control Panel'!$C$45)</f>
        <v>30276345.5062575</v>
      </c>
      <c r="K71" s="90">
        <f>D71*(1+'Control Panel'!$C$45)</f>
        <v>30276345.5062575</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150829.03651877251</v>
      </c>
      <c r="N71" s="91">
        <f t="shared" si="26"/>
        <v>-30300.843453742506</v>
      </c>
      <c r="O71" s="91">
        <f>J71*(1+'Control Panel'!$C$45)</f>
        <v>31184635.871445227</v>
      </c>
      <c r="P71" s="91">
        <f>K71*(1+'Control Panel'!$C$45)</f>
        <v>31184635.871445227</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155353.90761433568</v>
      </c>
      <c r="S71" s="91">
        <f t="shared" si="27"/>
        <v>-31209.868757354823</v>
      </c>
      <c r="T71" s="91">
        <f>O71*(1+'Control Panel'!$C$45)</f>
        <v>32120174.947588585</v>
      </c>
      <c r="U71" s="91">
        <f>P71*(1+'Control Panel'!$C$45)</f>
        <v>32120174.947588585</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160014.52484276576</v>
      </c>
      <c r="X71" s="91">
        <f t="shared" si="28"/>
        <v>-32146.164820075443</v>
      </c>
      <c r="Y71" s="90">
        <f>T71*(1+'Control Panel'!$C$45)</f>
        <v>33083780.196016245</v>
      </c>
      <c r="Z71" s="90">
        <f>U71*(1+'Control Panel'!$C$45)</f>
        <v>33083780.196016245</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164814.96058804877</v>
      </c>
      <c r="AC71" s="92">
        <f t="shared" si="29"/>
        <v>-33110.549764677708</v>
      </c>
      <c r="AD71" s="92">
        <f>Y71*(1+'Control Panel'!$C$45)</f>
        <v>34076293.601896733</v>
      </c>
      <c r="AE71" s="90">
        <f>Z71*(1+'Control Panel'!$C$45)</f>
        <v>34076293.601896733</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169759.40940569021</v>
      </c>
      <c r="AH71" s="90">
        <f t="shared" si="30"/>
        <v>-34103.866257618036</v>
      </c>
      <c r="AI71" s="91">
        <f t="shared" si="31"/>
        <v>961643.13202308142</v>
      </c>
      <c r="AJ71" s="91">
        <f t="shared" si="32"/>
        <v>800771.83896961296</v>
      </c>
      <c r="AK71" s="91">
        <f t="shared" si="33"/>
        <v>-160871.29305346846</v>
      </c>
      <c r="AL71" s="93">
        <f t="shared" si="34"/>
        <v>1</v>
      </c>
    </row>
    <row r="72" spans="1:38" s="93" customFormat="1" ht="14" x14ac:dyDescent="0.3">
      <c r="A72" s="85" t="s">
        <v>56</v>
      </c>
      <c r="B72" s="85"/>
      <c r="C72" s="86">
        <f>'ESTIMATED Earned Revenue'!$I73*1.07925</f>
        <v>29855838.850500003</v>
      </c>
      <c r="D72" s="86">
        <f>'ESTIMATED Earned Revenue'!$L73*1.07925</f>
        <v>29855838.850500003</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102280.85170100001</v>
      </c>
      <c r="G72" s="88">
        <f t="shared" si="23"/>
        <v>5.9210163407630891E-3</v>
      </c>
      <c r="H72" s="89">
        <f t="shared" si="24"/>
        <v>3.4258240812847598E-3</v>
      </c>
      <c r="I72" s="90">
        <f t="shared" si="25"/>
        <v>-74496.05799999999</v>
      </c>
      <c r="J72" s="90">
        <f>C72*(1+'Control Panel'!$C$45)</f>
        <v>30751514.016015004</v>
      </c>
      <c r="K72" s="90">
        <f>D72*(1+'Control Panel'!$C$45)</f>
        <v>30751514.016015004</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152254.54204804503</v>
      </c>
      <c r="N72" s="91">
        <f t="shared" si="26"/>
        <v>-29825.67494398501</v>
      </c>
      <c r="O72" s="91">
        <f>J72*(1+'Control Panel'!$C$45)</f>
        <v>31674059.436495457</v>
      </c>
      <c r="P72" s="91">
        <f>K72*(1+'Control Panel'!$C$45)</f>
        <v>31674059.436495457</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156822.17830948636</v>
      </c>
      <c r="S72" s="91">
        <f t="shared" si="27"/>
        <v>-30720.445192304585</v>
      </c>
      <c r="T72" s="91">
        <f>O72*(1+'Control Panel'!$C$45)</f>
        <v>32624281.219590321</v>
      </c>
      <c r="U72" s="91">
        <f>P72*(1+'Control Panel'!$C$45)</f>
        <v>32624281.219590321</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161526.84365877096</v>
      </c>
      <c r="X72" s="91">
        <f t="shared" si="28"/>
        <v>-31642.058548073721</v>
      </c>
      <c r="Y72" s="90">
        <f>T72*(1+'Control Panel'!$C$45)</f>
        <v>33603009.656178035</v>
      </c>
      <c r="Z72" s="90">
        <f>U72*(1+'Control Panel'!$C$45)</f>
        <v>33603009.656178035</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166372.64896853414</v>
      </c>
      <c r="AC72" s="92">
        <f t="shared" si="29"/>
        <v>-32591.320304515917</v>
      </c>
      <c r="AD72" s="92">
        <f>Y72*(1+'Control Panel'!$C$45)</f>
        <v>34611099.945863374</v>
      </c>
      <c r="AE72" s="90">
        <f>Z72*(1+'Control Panel'!$C$45)</f>
        <v>34611099.945863374</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171363.82843759013</v>
      </c>
      <c r="AH72" s="90">
        <f t="shared" si="30"/>
        <v>-33569.059913651407</v>
      </c>
      <c r="AI72" s="91">
        <f t="shared" si="31"/>
        <v>966688.60032495717</v>
      </c>
      <c r="AJ72" s="91">
        <f t="shared" si="32"/>
        <v>808340.04142242658</v>
      </c>
      <c r="AK72" s="91">
        <f t="shared" si="33"/>
        <v>-158348.55890253058</v>
      </c>
      <c r="AL72" s="93">
        <f t="shared" si="34"/>
        <v>1</v>
      </c>
    </row>
    <row r="73" spans="1:38" s="93" customFormat="1" ht="14" x14ac:dyDescent="0.3">
      <c r="A73" s="85" t="str">
        <f>'ESTIMATED Earned Revenue'!A74</f>
        <v>Corpus Christi, TX</v>
      </c>
      <c r="B73" s="85"/>
      <c r="C73" s="86">
        <f>'ESTIMATED Earned Revenue'!$I74*1.07925</f>
        <v>29998399.962306648</v>
      </c>
      <c r="D73" s="86">
        <f>'ESTIMATED Earned Revenue'!$L74*1.07925</f>
        <v>27259688.490579374</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97088.55098115874</v>
      </c>
      <c r="G73" s="88">
        <f t="shared" si="23"/>
        <v>5.902382531971501E-3</v>
      </c>
      <c r="H73" s="89">
        <f t="shared" si="24"/>
        <v>3.5616163044090324E-3</v>
      </c>
      <c r="I73" s="90">
        <f t="shared" si="25"/>
        <v>-79973.480943454546</v>
      </c>
      <c r="J73" s="90">
        <f>C73*(1+'Control Panel'!$C$45)</f>
        <v>30898351.961175848</v>
      </c>
      <c r="K73" s="90">
        <f>D73*(1+'Control Panel'!$C$45)</f>
        <v>28077479.145296756</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140387.39572648378</v>
      </c>
      <c r="N73" s="91">
        <f t="shared" si="26"/>
        <v>-41986.497155867924</v>
      </c>
      <c r="O73" s="91">
        <f>J73*(1+'Control Panel'!$C$45)</f>
        <v>31825302.520011123</v>
      </c>
      <c r="P73" s="91">
        <f>K73*(1+'Control Panel'!$C$45)</f>
        <v>28919803.51965566</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144599.0175982783</v>
      </c>
      <c r="S73" s="91">
        <f t="shared" si="27"/>
        <v>-43246.092070543993</v>
      </c>
      <c r="T73" s="91">
        <f>O73*(1+'Control Panel'!$C$45)</f>
        <v>32780061.595611457</v>
      </c>
      <c r="U73" s="91">
        <f>P73*(1+'Control Panel'!$C$45)</f>
        <v>29787397.625245329</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148936.98812622664</v>
      </c>
      <c r="X73" s="91">
        <f t="shared" si="28"/>
        <v>-44543.474832660315</v>
      </c>
      <c r="Y73" s="90">
        <f>T73*(1+'Control Panel'!$C$45)</f>
        <v>33763463.443479799</v>
      </c>
      <c r="Z73" s="90">
        <f>U73*(1+'Control Panel'!$C$45)</f>
        <v>30681019.554002691</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153405.09777001347</v>
      </c>
      <c r="AC73" s="92">
        <f t="shared" si="29"/>
        <v>-45879.779077640123</v>
      </c>
      <c r="AD73" s="92">
        <f>Y73*(1+'Control Panel'!$C$45)</f>
        <v>34776367.346784197</v>
      </c>
      <c r="AE73" s="90">
        <f>Z73*(1+'Control Panel'!$C$45)</f>
        <v>31601450.140622772</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158007.25070311385</v>
      </c>
      <c r="AH73" s="90">
        <f t="shared" si="30"/>
        <v>-47256.172449969337</v>
      </c>
      <c r="AI73" s="91">
        <f t="shared" si="31"/>
        <v>968247.76551079785</v>
      </c>
      <c r="AJ73" s="91">
        <f t="shared" si="32"/>
        <v>745335.74992411607</v>
      </c>
      <c r="AK73" s="91">
        <f t="shared" si="33"/>
        <v>-222912.01558668178</v>
      </c>
      <c r="AL73" s="93">
        <f t="shared" si="34"/>
        <v>1</v>
      </c>
    </row>
    <row r="74" spans="1:38" s="93" customFormat="1" ht="14" x14ac:dyDescent="0.3">
      <c r="A74" s="85" t="str">
        <f>'ESTIMATED Earned Revenue'!A75</f>
        <v>Long Beach, CA</v>
      </c>
      <c r="B74" s="85"/>
      <c r="C74" s="86">
        <f>'ESTIMATED Earned Revenue'!$I75*1.07925</f>
        <v>30262587.982732501</v>
      </c>
      <c r="D74" s="86">
        <f>'ESTIMATED Earned Revenue'!$L75*1.07925</f>
        <v>28550432.7360975</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99670.039472195</v>
      </c>
      <c r="G74" s="88">
        <f t="shared" si="23"/>
        <v>5.8683152963254874E-3</v>
      </c>
      <c r="H74" s="89">
        <f t="shared" si="24"/>
        <v>3.4910167699902504E-3</v>
      </c>
      <c r="I74" s="90">
        <f t="shared" si="25"/>
        <v>-77920.368493270013</v>
      </c>
      <c r="J74" s="90">
        <f>C74*(1+'Control Panel'!$C$45)</f>
        <v>31170465.622214478</v>
      </c>
      <c r="K74" s="90">
        <f>D74*(1+'Control Panel'!$C$45)</f>
        <v>29406945.718180425</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147034.72859090214</v>
      </c>
      <c r="N74" s="91">
        <f t="shared" si="26"/>
        <v>-35883.391613526823</v>
      </c>
      <c r="O74" s="91">
        <f>J74*(1+'Control Panel'!$C$45)</f>
        <v>32105579.590880912</v>
      </c>
      <c r="P74" s="91">
        <f>K74*(1+'Control Panel'!$C$45)</f>
        <v>30289154.089725841</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151445.77044862922</v>
      </c>
      <c r="S74" s="91">
        <f t="shared" si="27"/>
        <v>-36959.893361932627</v>
      </c>
      <c r="T74" s="91">
        <f>O74*(1+'Control Panel'!$C$45)</f>
        <v>33068746.978607342</v>
      </c>
      <c r="U74" s="91">
        <f>P74*(1+'Control Panel'!$C$45)</f>
        <v>31197828.712417617</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155989.14356208808</v>
      </c>
      <c r="X74" s="91">
        <f t="shared" si="28"/>
        <v>-38068.690162790648</v>
      </c>
      <c r="Y74" s="90">
        <f>T74*(1+'Control Panel'!$C$45)</f>
        <v>34060809.38796556</v>
      </c>
      <c r="Z74" s="90">
        <f>U74*(1+'Control Panel'!$C$45)</f>
        <v>32133763.573790148</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160668.81786895075</v>
      </c>
      <c r="AC74" s="92">
        <f t="shared" si="29"/>
        <v>-39210.75086767436</v>
      </c>
      <c r="AD74" s="92">
        <f>Y74*(1+'Control Panel'!$C$45)</f>
        <v>35082633.669604525</v>
      </c>
      <c r="AE74" s="90">
        <f>Z74*(1+'Control Panel'!$C$45)</f>
        <v>33097776.481003854</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165488.88240501928</v>
      </c>
      <c r="AH74" s="90">
        <f t="shared" si="30"/>
        <v>-40387.073393704573</v>
      </c>
      <c r="AI74" s="91">
        <f t="shared" si="31"/>
        <v>971137.1422752185</v>
      </c>
      <c r="AJ74" s="91">
        <f t="shared" si="32"/>
        <v>780627.34287558938</v>
      </c>
      <c r="AK74" s="91">
        <f t="shared" si="33"/>
        <v>-190509.79939962912</v>
      </c>
      <c r="AL74" s="93">
        <f t="shared" si="34"/>
        <v>1</v>
      </c>
    </row>
    <row r="75" spans="1:38" s="93" customFormat="1" ht="14" x14ac:dyDescent="0.3">
      <c r="A75" s="85" t="str">
        <f>'ESTIMATED Earned Revenue'!A76</f>
        <v>Rockford, IL</v>
      </c>
      <c r="B75" s="85"/>
      <c r="C75" s="86">
        <f>'ESTIMATED Earned Revenue'!$I76*1.07925</f>
        <v>30454521.910657503</v>
      </c>
      <c r="D75" s="86">
        <f>'ESTIMATED Earned Revenue'!$L76*1.07925</f>
        <v>30454521.910657503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103478.217821315</v>
      </c>
      <c r="G75" s="88">
        <f t="shared" si="23"/>
        <v>5.8439359627258918E-3</v>
      </c>
      <c r="H75" s="89">
        <f t="shared" si="24"/>
        <v>3.3977948537456107E-3</v>
      </c>
      <c r="I75" s="90">
        <f t="shared" si="25"/>
        <v>-74496.058000000005</v>
      </c>
      <c r="J75" s="90">
        <f>C75*(1+'Control Panel'!$C$45)</f>
        <v>31368157.567977227</v>
      </c>
      <c r="K75" s="90">
        <f>D75*(1+'Control Panel'!$C$45)</f>
        <v>31368157.567977227</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154104.47270393168</v>
      </c>
      <c r="N75" s="91">
        <f t="shared" si="26"/>
        <v>-29209.031392022793</v>
      </c>
      <c r="O75" s="91">
        <f>J75*(1+'Control Panel'!$C$45)</f>
        <v>32309202.295016546</v>
      </c>
      <c r="P75" s="91">
        <f>K75*(1+'Control Panel'!$C$45)</f>
        <v>32309202.295016546</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158727.60688504964</v>
      </c>
      <c r="S75" s="91">
        <f t="shared" si="27"/>
        <v>-30085.302333783504</v>
      </c>
      <c r="T75" s="91">
        <f>O75*(1+'Control Panel'!$C$45)</f>
        <v>33278478.363867044</v>
      </c>
      <c r="U75" s="91">
        <f>P75*(1+'Control Panel'!$C$45)</f>
        <v>33278478.363867044</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163489.43509160113</v>
      </c>
      <c r="X75" s="91">
        <f t="shared" si="28"/>
        <v>-30987.861403796996</v>
      </c>
      <c r="Y75" s="90">
        <f>T75*(1+'Control Panel'!$C$45)</f>
        <v>34276832.714783058</v>
      </c>
      <c r="Z75" s="90">
        <f>U75*(1+'Control Panel'!$C$45)</f>
        <v>34276832.714783058</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168394.1181443492</v>
      </c>
      <c r="AC75" s="92">
        <f t="shared" si="29"/>
        <v>-31917.497245910898</v>
      </c>
      <c r="AD75" s="92">
        <f>Y75*(1+'Control Panel'!$C$45)</f>
        <v>35305137.696226552</v>
      </c>
      <c r="AE75" s="90">
        <f>Z75*(1+'Control Panel'!$C$45)</f>
        <v>35305137.696226552</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173445.94168867965</v>
      </c>
      <c r="AH75" s="90">
        <f t="shared" si="30"/>
        <v>-32875.022163288231</v>
      </c>
      <c r="AI75" s="91">
        <f t="shared" si="31"/>
        <v>973236.28905241378</v>
      </c>
      <c r="AJ75" s="91">
        <f t="shared" si="32"/>
        <v>818161.57451361127</v>
      </c>
      <c r="AK75" s="91">
        <f t="shared" si="33"/>
        <v>-155074.71453880251</v>
      </c>
      <c r="AL75" s="93">
        <f t="shared" si="34"/>
        <v>1</v>
      </c>
    </row>
    <row r="76" spans="1:38" s="93" customFormat="1" ht="14" x14ac:dyDescent="0.3">
      <c r="A76" s="85" t="str">
        <f>'ESTIMATED Earned Revenue'!A77</f>
        <v>Sioux City, IA</v>
      </c>
      <c r="B76" s="85"/>
      <c r="C76" s="86">
        <f>'ESTIMATED Earned Revenue'!$I77*1.07925</f>
        <v>30797752.518030006</v>
      </c>
      <c r="D76" s="86">
        <f>'ESTIMATED Earned Revenue'!$L77*1.07925</f>
        <v>30797752.518030006</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104164.67903606001</v>
      </c>
      <c r="G76" s="88">
        <f t="shared" si="23"/>
        <v>5.8010965875339836E-3</v>
      </c>
      <c r="H76" s="89">
        <f t="shared" si="24"/>
        <v>3.3822168995961189E-3</v>
      </c>
      <c r="I76" s="90">
        <f t="shared" si="25"/>
        <v>-74496.058000000005</v>
      </c>
      <c r="J76" s="90">
        <f>C76*(1+'Control Panel'!$C$45)</f>
        <v>31721685.093570907</v>
      </c>
      <c r="K76" s="90">
        <f>D76*(1+'Control Panel'!$C$45)</f>
        <v>31721685.093570907</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155165.05528071272</v>
      </c>
      <c r="N76" s="91">
        <f t="shared" si="26"/>
        <v>-28855.503866429121</v>
      </c>
      <c r="O76" s="91">
        <f>J76*(1+'Control Panel'!$C$45)</f>
        <v>32673335.646378033</v>
      </c>
      <c r="P76" s="91">
        <f>K76*(1+'Control Panel'!$C$45)</f>
        <v>32673335.646378033</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159820.00693913409</v>
      </c>
      <c r="S76" s="91">
        <f t="shared" si="27"/>
        <v>-29721.168982422008</v>
      </c>
      <c r="T76" s="91">
        <f>O76*(1+'Control Panel'!$C$45)</f>
        <v>33653535.715769373</v>
      </c>
      <c r="U76" s="91">
        <f>P76*(1+'Control Panel'!$C$45)</f>
        <v>33653535.715769373</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164614.60714730812</v>
      </c>
      <c r="X76" s="91">
        <f t="shared" si="28"/>
        <v>-30612.804051894665</v>
      </c>
      <c r="Y76" s="90">
        <f>T76*(1+'Control Panel'!$C$45)</f>
        <v>34663141.787242457</v>
      </c>
      <c r="Z76" s="90">
        <f>U76*(1+'Control Panel'!$C$45)</f>
        <v>34663141.787242457</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169553.04536172739</v>
      </c>
      <c r="AC76" s="92">
        <f t="shared" si="29"/>
        <v>-31531.18817345149</v>
      </c>
      <c r="AD76" s="92">
        <f>Y76*(1+'Control Panel'!$C$45)</f>
        <v>35703036.040859729</v>
      </c>
      <c r="AE76" s="90">
        <f>Z76*(1+'Control Panel'!$C$45)</f>
        <v>35703036.040859729</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174639.63672257919</v>
      </c>
      <c r="AH76" s="90">
        <f t="shared" si="30"/>
        <v>-32477.123818655062</v>
      </c>
      <c r="AI76" s="91">
        <f t="shared" si="31"/>
        <v>976990.14034431393</v>
      </c>
      <c r="AJ76" s="91">
        <f t="shared" si="32"/>
        <v>823792.35145146144</v>
      </c>
      <c r="AK76" s="91">
        <f t="shared" si="33"/>
        <v>-153197.78889285249</v>
      </c>
      <c r="AL76" s="93">
        <f t="shared" si="34"/>
        <v>1</v>
      </c>
    </row>
    <row r="77" spans="1:38" s="93" customFormat="1" ht="14" x14ac:dyDescent="0.3">
      <c r="A77" s="85" t="str">
        <f>'ESTIMATED Earned Revenue'!A78</f>
        <v>Mobile, AL</v>
      </c>
      <c r="B77" s="85"/>
      <c r="C77" s="86">
        <f>'ESTIMATED Earned Revenue'!$I78*1.07925</f>
        <v>31450838.422980003</v>
      </c>
      <c r="D77" s="86">
        <f>'ESTIMATED Earned Revenue'!$L78*1.07925</f>
        <v>29157229.522207502</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100883.63304441501</v>
      </c>
      <c r="G77" s="88">
        <f t="shared" si="23"/>
        <v>5.7221656995466493E-3</v>
      </c>
      <c r="H77" s="89">
        <f t="shared" si="24"/>
        <v>3.4599869294021004E-3</v>
      </c>
      <c r="I77" s="90">
        <f t="shared" si="25"/>
        <v>-79083.275801545009</v>
      </c>
      <c r="J77" s="90">
        <f>C77*(1+'Control Panel'!$C$45)</f>
        <v>32394363.575669404</v>
      </c>
      <c r="K77" s="90">
        <f>D77*(1+'Control Panel'!$C$45)</f>
        <v>30031946.407873727</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150095.83922362118</v>
      </c>
      <c r="N77" s="91">
        <f t="shared" si="26"/>
        <v>-35270.076887717645</v>
      </c>
      <c r="O77" s="91">
        <f>J77*(1+'Control Panel'!$C$45)</f>
        <v>33366194.482939485</v>
      </c>
      <c r="P77" s="91">
        <f>K77*(1+'Control Panel'!$C$45)</f>
        <v>30932904.800109942</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154598.71440032983</v>
      </c>
      <c r="S77" s="91">
        <f t="shared" si="27"/>
        <v>-36328.179194349184</v>
      </c>
      <c r="T77" s="91">
        <f>O77*(1+'Control Panel'!$C$45)</f>
        <v>34367180.317427672</v>
      </c>
      <c r="U77" s="91">
        <f>P77*(1+'Control Panel'!$C$45)</f>
        <v>31860891.94411324</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159236.67583233971</v>
      </c>
      <c r="X77" s="91">
        <f t="shared" si="28"/>
        <v>-37418.024570179667</v>
      </c>
      <c r="Y77" s="90">
        <f>T77*(1+'Control Panel'!$C$45)</f>
        <v>35398195.726950504</v>
      </c>
      <c r="Z77" s="90">
        <f>U77*(1+'Control Panel'!$C$45)</f>
        <v>32816718.702436637</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164013.77610730994</v>
      </c>
      <c r="AC77" s="92">
        <f t="shared" si="29"/>
        <v>-38540.565307285055</v>
      </c>
      <c r="AD77" s="92">
        <f>Y77*(1+'Control Panel'!$C$45)</f>
        <v>36460141.598759018</v>
      </c>
      <c r="AE77" s="90">
        <f>Z77*(1+'Control Panel'!$C$45)</f>
        <v>33801220.263509735</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168934.18939052921</v>
      </c>
      <c r="AH77" s="90">
        <f t="shared" si="30"/>
        <v>-39696.782266503607</v>
      </c>
      <c r="AI77" s="91">
        <f t="shared" si="31"/>
        <v>984132.82318016514</v>
      </c>
      <c r="AJ77" s="91">
        <f t="shared" si="32"/>
        <v>796879.19495412987</v>
      </c>
      <c r="AK77" s="91">
        <f t="shared" si="33"/>
        <v>-187253.62822603527</v>
      </c>
      <c r="AL77" s="93">
        <f t="shared" si="34"/>
        <v>1</v>
      </c>
    </row>
    <row r="78" spans="1:38" s="93" customFormat="1" ht="14" x14ac:dyDescent="0.3">
      <c r="A78" s="85" t="str">
        <f>'ESTIMATED Earned Revenue'!A79</f>
        <v>Kennewick, WA</v>
      </c>
      <c r="B78" s="85"/>
      <c r="C78" s="86">
        <f>'ESTIMATED Earned Revenue'!$I79*1.07925</f>
        <v>31755626.900827501</v>
      </c>
      <c r="D78" s="86">
        <f>'ESTIMATED Earned Revenue'!$L79*1.07925</f>
        <v>31755626.900827501</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106080.42780165499</v>
      </c>
      <c r="G78" s="88">
        <f t="shared" si="23"/>
        <v>5.6864405910043454E-3</v>
      </c>
      <c r="H78" s="89">
        <f t="shared" si="24"/>
        <v>3.3405238111955116E-3</v>
      </c>
      <c r="I78" s="90">
        <f t="shared" si="25"/>
        <v>-74496.058000000019</v>
      </c>
      <c r="J78" s="90">
        <f>C78*(1+'Control Panel'!$C$45)</f>
        <v>32708295.707852326</v>
      </c>
      <c r="K78" s="90">
        <f>D78*(1+'Control Panel'!$C$45)</f>
        <v>32708295.707852326</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158124.88712355698</v>
      </c>
      <c r="N78" s="91">
        <f t="shared" si="26"/>
        <v>-27868.893252147682</v>
      </c>
      <c r="O78" s="91">
        <f>J78*(1+'Control Panel'!$C$45)</f>
        <v>33689544.579087898</v>
      </c>
      <c r="P78" s="91">
        <f>K78*(1+'Control Panel'!$C$45)</f>
        <v>33689544.579087898</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162868.63373726371</v>
      </c>
      <c r="S78" s="91">
        <f t="shared" si="27"/>
        <v>-28704.960049712128</v>
      </c>
      <c r="T78" s="91">
        <f>O78*(1+'Control Panel'!$C$45)</f>
        <v>34700230.916460536</v>
      </c>
      <c r="U78" s="91">
        <f>P78*(1+'Control Panel'!$C$45)</f>
        <v>34700230.916460536</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167754.69274938162</v>
      </c>
      <c r="X78" s="91">
        <f t="shared" si="28"/>
        <v>-29566.108851203491</v>
      </c>
      <c r="Y78" s="90">
        <f>T78*(1+'Control Panel'!$C$45)</f>
        <v>35741237.843954355</v>
      </c>
      <c r="Z78" s="90">
        <f>U78*(1+'Control Panel'!$C$45)</f>
        <v>35741237.843954355</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172787.33353186309</v>
      </c>
      <c r="AC78" s="92">
        <f t="shared" si="29"/>
        <v>-30453.092116739601</v>
      </c>
      <c r="AD78" s="92">
        <f>Y78*(1+'Control Panel'!$C$45)</f>
        <v>36813474.979272984</v>
      </c>
      <c r="AE78" s="90">
        <f>Z78*(1+'Control Panel'!$C$45)</f>
        <v>36813474.979272984</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177970.95353781895</v>
      </c>
      <c r="AH78" s="90">
        <f t="shared" si="30"/>
        <v>-31366.68488024181</v>
      </c>
      <c r="AI78" s="91">
        <f t="shared" si="31"/>
        <v>987466.23982992896</v>
      </c>
      <c r="AJ78" s="91">
        <f t="shared" si="32"/>
        <v>839506.50067988434</v>
      </c>
      <c r="AK78" s="91">
        <f t="shared" si="33"/>
        <v>-147959.73915004462</v>
      </c>
      <c r="AL78" s="93">
        <f t="shared" si="34"/>
        <v>1</v>
      </c>
    </row>
    <row r="79" spans="1:38" s="93" customFormat="1" ht="14" x14ac:dyDescent="0.3">
      <c r="A79" s="85" t="str">
        <f>'ESTIMATED Earned Revenue'!A80</f>
        <v>Albuquerque, NM</v>
      </c>
      <c r="B79" s="85"/>
      <c r="C79" s="86">
        <f>'ESTIMATED Earned Revenue'!$I80*1.07925</f>
        <v>32399882.565750003</v>
      </c>
      <c r="D79" s="86">
        <f>'ESTIMATED Earned Revenue'!$L80*1.07925</f>
        <v>32399882.565750003</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107368.93913150001</v>
      </c>
      <c r="G79" s="88">
        <f t="shared" si="23"/>
        <v>5.6131375403116416E-3</v>
      </c>
      <c r="H79" s="89">
        <f t="shared" si="24"/>
        <v>3.3138681571951122E-3</v>
      </c>
      <c r="I79" s="90">
        <f t="shared" si="25"/>
        <v>-74496.058000000005</v>
      </c>
      <c r="J79" s="90">
        <f>C79*(1+'Control Panel'!$C$45)</f>
        <v>33371879.042722505</v>
      </c>
      <c r="K79" s="90">
        <f>D79*(1+'Control Panel'!$C$45)</f>
        <v>33371879.042722505</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160115.63712816752</v>
      </c>
      <c r="N79" s="91">
        <f t="shared" si="26"/>
        <v>-27205.309917277511</v>
      </c>
      <c r="O79" s="91">
        <f>J79*(1+'Control Panel'!$C$45)</f>
        <v>34373035.414004184</v>
      </c>
      <c r="P79" s="91">
        <f>K79*(1+'Control Panel'!$C$45)</f>
        <v>34373035.414004184</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164919.10624201255</v>
      </c>
      <c r="S79" s="91">
        <f t="shared" si="27"/>
        <v>-28021.469214795856</v>
      </c>
      <c r="T79" s="91">
        <f>O79*(1+'Control Panel'!$C$45)</f>
        <v>35404226.476424314</v>
      </c>
      <c r="U79" s="91">
        <f>P79*(1+'Control Panel'!$C$45)</f>
        <v>35404226.476424314</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169866.67942927295</v>
      </c>
      <c r="X79" s="91">
        <f t="shared" si="28"/>
        <v>-28862.113291239715</v>
      </c>
      <c r="Y79" s="90">
        <f>T79*(1+'Control Panel'!$C$45)</f>
        <v>36466353.270717047</v>
      </c>
      <c r="Z79" s="90">
        <f>U79*(1+'Control Panel'!$C$45)</f>
        <v>36466353.270717047</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174962.67981215115</v>
      </c>
      <c r="AC79" s="92">
        <f t="shared" si="29"/>
        <v>-29727.976689976931</v>
      </c>
      <c r="AD79" s="92">
        <f>Y79*(1+'Control Panel'!$C$45)</f>
        <v>37560343.868838556</v>
      </c>
      <c r="AE79" s="90">
        <f>Z79*(1+'Control Panel'!$C$45)</f>
        <v>37560343.868838556</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180211.56020651569</v>
      </c>
      <c r="AH79" s="90">
        <f t="shared" si="30"/>
        <v>-30619.815990676201</v>
      </c>
      <c r="AI79" s="91">
        <f t="shared" si="31"/>
        <v>994512.34792208602</v>
      </c>
      <c r="AJ79" s="91">
        <f t="shared" si="32"/>
        <v>850075.66281811986</v>
      </c>
      <c r="AK79" s="91">
        <f t="shared" si="33"/>
        <v>-144436.68510396616</v>
      </c>
      <c r="AL79" s="93">
        <f t="shared" si="34"/>
        <v>1</v>
      </c>
    </row>
    <row r="80" spans="1:38" s="93" customFormat="1" ht="14" x14ac:dyDescent="0.3">
      <c r="A80" s="85" t="str">
        <f>'ESTIMATED Earned Revenue'!A81</f>
        <v>Kansas City, MO</v>
      </c>
      <c r="B80" s="85"/>
      <c r="C80" s="86">
        <f>'ESTIMATED Earned Revenue'!$I81*1.07925</f>
        <v>32804806.103437498</v>
      </c>
      <c r="D80" s="86">
        <f>'ESTIMATED Earned Revenue'!$L81*1.07925</f>
        <v>27439946.035724998</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97449.066071449997</v>
      </c>
      <c r="G80" s="88">
        <f t="shared" si="23"/>
        <v>5.5685390619557166E-3</v>
      </c>
      <c r="H80" s="89">
        <f t="shared" si="24"/>
        <v>3.5513577885531462E-3</v>
      </c>
      <c r="I80" s="90">
        <f t="shared" si="25"/>
        <v>-85225.778135425018</v>
      </c>
      <c r="J80" s="90">
        <f>C80*(1+'Control Panel'!$C$45)</f>
        <v>33788950.286540627</v>
      </c>
      <c r="K80" s="90">
        <f>D80*(1+'Control Panel'!$C$45)</f>
        <v>28263144.416796748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141315.72208398374</v>
      </c>
      <c r="N80" s="91">
        <f t="shared" si="26"/>
        <v>-46839.367449097539</v>
      </c>
      <c r="O80" s="91">
        <f>J80*(1+'Control Panel'!$C$45)</f>
        <v>34802618.795136847</v>
      </c>
      <c r="P80" s="91">
        <f>K80*(1+'Control Panel'!$C$45)</f>
        <v>29111038.749300651</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145555.19374650327</v>
      </c>
      <c r="S80" s="91">
        <f t="shared" si="27"/>
        <v>-48244.548472570459</v>
      </c>
      <c r="T80" s="91">
        <f>O80*(1+'Control Panel'!$C$45)</f>
        <v>35846697.358990952</v>
      </c>
      <c r="U80" s="91">
        <f>P80*(1+'Control Panel'!$C$45)</f>
        <v>29984369.911779672</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149921.84955889836</v>
      </c>
      <c r="X80" s="91">
        <f t="shared" si="28"/>
        <v>-49691.884926747589</v>
      </c>
      <c r="Y80" s="90">
        <f>T80*(1+'Control Panel'!$C$45)</f>
        <v>36922098.279760681</v>
      </c>
      <c r="Z80" s="90">
        <f>U80*(1+'Control Panel'!$C$45)</f>
        <v>30883901.009133063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154419.50504566531</v>
      </c>
      <c r="AC80" s="92">
        <f t="shared" si="29"/>
        <v>-51182.641474550037</v>
      </c>
      <c r="AD80" s="92">
        <f>Y80*(1+'Control Panel'!$C$45)</f>
        <v>38029761.228153504</v>
      </c>
      <c r="AE80" s="90">
        <f>Z80*(1+'Control Panel'!$C$45)</f>
        <v>31810418.039407056</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159052.09019703529</v>
      </c>
      <c r="AH80" s="90">
        <f t="shared" si="30"/>
        <v>-52718.120718786493</v>
      </c>
      <c r="AI80" s="91">
        <f t="shared" si="31"/>
        <v>998940.92367383814</v>
      </c>
      <c r="AJ80" s="91">
        <f t="shared" si="32"/>
        <v>750264.36063208594</v>
      </c>
      <c r="AK80" s="91">
        <f t="shared" si="33"/>
        <v>-248676.5630417522</v>
      </c>
      <c r="AL80" s="93">
        <f t="shared" si="34"/>
        <v>1</v>
      </c>
    </row>
    <row r="81" spans="1:38" s="93" customFormat="1" ht="14" x14ac:dyDescent="0.3">
      <c r="A81" s="85" t="str">
        <f>'ESTIMATED Earned Revenue'!A82</f>
        <v>Honolulu, HI</v>
      </c>
      <c r="B81" s="85"/>
      <c r="C81" s="86">
        <f>'ESTIMATED Earned Revenue'!$I82*1.07925</f>
        <v>33279866.321250003</v>
      </c>
      <c r="D81" s="86">
        <f>'ESTIMATED Earned Revenue'!$L82*1.07925</f>
        <v>29962397.52</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102493.96904</v>
      </c>
      <c r="G81" s="88">
        <f t="shared" si="23"/>
        <v>5.5175992256089983E-3</v>
      </c>
      <c r="H81" s="89">
        <f t="shared" si="24"/>
        <v>3.4207532615367288E-3</v>
      </c>
      <c r="I81" s="90">
        <f t="shared" si="25"/>
        <v>-81130.995602500014</v>
      </c>
      <c r="J81" s="90">
        <f>C81*(1+'Control Panel'!$C$45)</f>
        <v>34278262.310887501</v>
      </c>
      <c r="K81" s="90">
        <f>D81*(1+'Control Panel'!$C$45)</f>
        <v>30861269.445599999</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152583.80833679999</v>
      </c>
      <c r="N81" s="91">
        <f t="shared" si="26"/>
        <v>-36549.905244975031</v>
      </c>
      <c r="O81" s="91">
        <f>J81*(1+'Control Panel'!$C$45)</f>
        <v>35306610.180214129</v>
      </c>
      <c r="P81" s="91">
        <f>K81*(1+'Control Panel'!$C$45)</f>
        <v>31787107.528967999</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157161.32258690399</v>
      </c>
      <c r="S81" s="91">
        <f t="shared" si="27"/>
        <v>-37646.402402324311</v>
      </c>
      <c r="T81" s="91">
        <f>O81*(1+'Control Panel'!$C$45)</f>
        <v>36365808.485620551</v>
      </c>
      <c r="U81" s="91">
        <f>P81*(1+'Control Panel'!$C$45)</f>
        <v>32740720.75483704</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161876.16226451111</v>
      </c>
      <c r="X81" s="91">
        <f t="shared" si="28"/>
        <v>-38775.794474394032</v>
      </c>
      <c r="Y81" s="90">
        <f>T81*(1+'Control Panel'!$C$45)</f>
        <v>37456782.740189165</v>
      </c>
      <c r="Z81" s="90">
        <f>U81*(1+'Control Panel'!$C$45)</f>
        <v>33722942.377482153</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166732.44713244648</v>
      </c>
      <c r="AC81" s="92">
        <f t="shared" si="29"/>
        <v>-39939.068308625836</v>
      </c>
      <c r="AD81" s="92">
        <f>Y81*(1+'Control Panel'!$C$45)</f>
        <v>38580486.222394839</v>
      </c>
      <c r="AE81" s="90">
        <f>Z81*(1+'Control Panel'!$C$45)</f>
        <v>34734630.648806617</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171734.42054641986</v>
      </c>
      <c r="AH81" s="90">
        <f t="shared" si="30"/>
        <v>-41137.240357884613</v>
      </c>
      <c r="AI81" s="91">
        <f t="shared" si="31"/>
        <v>1004136.5716552852</v>
      </c>
      <c r="AJ81" s="91">
        <f t="shared" si="32"/>
        <v>810088.16086708149</v>
      </c>
      <c r="AK81" s="91">
        <f t="shared" si="33"/>
        <v>-194048.41078820371</v>
      </c>
      <c r="AL81" s="93">
        <f t="shared" si="34"/>
        <v>1</v>
      </c>
    </row>
    <row r="82" spans="1:38" s="93" customFormat="1" ht="14" x14ac:dyDescent="0.3">
      <c r="A82" s="85" t="str">
        <f>'ESTIMATED Earned Revenue'!A83</f>
        <v>Boston, MA</v>
      </c>
      <c r="B82" s="85"/>
      <c r="C82" s="86">
        <f>'ESTIMATED Earned Revenue'!$I83*1.07925</f>
        <v>33415981.331250001</v>
      </c>
      <c r="D82" s="86">
        <f>'ESTIMATED Earned Revenue'!$L83*1.07925</f>
        <v>29710037.57175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101989.2491435</v>
      </c>
      <c r="G82" s="88">
        <f t="shared" si="23"/>
        <v>5.5032708104407147E-3</v>
      </c>
      <c r="H82" s="89">
        <f t="shared" si="24"/>
        <v>3.4328212778996013E-3</v>
      </c>
      <c r="I82" s="90">
        <f t="shared" si="25"/>
        <v>-81907.945519000001</v>
      </c>
      <c r="J82" s="90">
        <f>C82*(1+'Control Panel'!$C$45)</f>
        <v>34418460.771187499</v>
      </c>
      <c r="K82" s="90">
        <f>D82*(1+'Control Panel'!$C$45)</f>
        <v>30601338.698902503</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151804.01609670752</v>
      </c>
      <c r="N82" s="91">
        <f t="shared" si="26"/>
        <v>-37610.094405667507</v>
      </c>
      <c r="O82" s="91">
        <f>J82*(1+'Control Panel'!$C$45)</f>
        <v>35451014.594323128</v>
      </c>
      <c r="P82" s="91">
        <f>K82*(1+'Control Panel'!$C$45)</f>
        <v>31519378.859869577</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156358.13657960872</v>
      </c>
      <c r="S82" s="91">
        <f t="shared" si="27"/>
        <v>-38738.397237837577</v>
      </c>
      <c r="T82" s="91">
        <f>O82*(1+'Control Panel'!$C$45)</f>
        <v>36514545.032152824</v>
      </c>
      <c r="U82" s="91">
        <f>P82*(1+'Control Panel'!$C$45)</f>
        <v>32464960.225665666</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161048.88067699701</v>
      </c>
      <c r="X82" s="91">
        <f t="shared" si="28"/>
        <v>-39900.549154972687</v>
      </c>
      <c r="Y82" s="90">
        <f>T82*(1+'Control Panel'!$C$45)</f>
        <v>37609981.383117408</v>
      </c>
      <c r="Z82" s="90">
        <f>U82*(1+'Control Panel'!$C$45)</f>
        <v>33438909.032435637</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165880.34709730692</v>
      </c>
      <c r="AC82" s="92">
        <f t="shared" si="29"/>
        <v>-41097.56562962188</v>
      </c>
      <c r="AD82" s="92">
        <f>Y82*(1+'Control Panel'!$C$45)</f>
        <v>38738280.824610934</v>
      </c>
      <c r="AE82" s="90">
        <f>Z82*(1+'Control Panel'!$C$45)</f>
        <v>34442076.303408705</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170856.75751022613</v>
      </c>
      <c r="AH82" s="90">
        <f t="shared" si="30"/>
        <v>-42330.492598510522</v>
      </c>
      <c r="AI82" s="91">
        <f t="shared" si="31"/>
        <v>1005625.2369874566</v>
      </c>
      <c r="AJ82" s="91">
        <f t="shared" si="32"/>
        <v>805948.13796084619</v>
      </c>
      <c r="AK82" s="91">
        <f t="shared" si="33"/>
        <v>-199677.09902661038</v>
      </c>
      <c r="AL82" s="93">
        <f t="shared" si="34"/>
        <v>1</v>
      </c>
    </row>
    <row r="83" spans="1:38" s="93" customFormat="1" ht="14" x14ac:dyDescent="0.3">
      <c r="A83" s="85" t="str">
        <f>'ESTIMATED Earned Revenue'!A84</f>
        <v>Omaha, NE</v>
      </c>
      <c r="B83" s="85"/>
      <c r="C83" s="86">
        <f>'ESTIMATED Earned Revenue'!$I84*1.07925</f>
        <v>37656270.162314996</v>
      </c>
      <c r="D83" s="86">
        <f>'ESTIMATED Earned Revenue'!$L84*1.07925</f>
        <v>32869160.615347493</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108307.49523069499</v>
      </c>
      <c r="G83" s="88">
        <f t="shared" si="23"/>
        <v>5.1087845794444767E-3</v>
      </c>
      <c r="H83" s="89">
        <f t="shared" si="24"/>
        <v>3.295109859912982E-3</v>
      </c>
      <c r="I83" s="90">
        <f t="shared" si="25"/>
        <v>-84070.277093935016</v>
      </c>
      <c r="J83" s="90">
        <f>C83*(1+'Control Panel'!$C$45)</f>
        <v>38785958.267184444</v>
      </c>
      <c r="K83" s="90">
        <f>D83*(1+'Control Panel'!$C$45)</f>
        <v>33855235.433807917</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161565.70630142375</v>
      </c>
      <c r="N83" s="91">
        <f t="shared" si="26"/>
        <v>-36583.399192945159</v>
      </c>
      <c r="O83" s="91">
        <f>J83*(1+'Control Panel'!$C$45)</f>
        <v>39949537.015199982</v>
      </c>
      <c r="P83" s="91">
        <f>K83*(1+'Control Panel'!$C$45)</f>
        <v>34870892.496822156</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166412.67749046648</v>
      </c>
      <c r="S83" s="91">
        <f t="shared" si="27"/>
        <v>-37680.901168733515</v>
      </c>
      <c r="T83" s="91">
        <f>O83*(1+'Control Panel'!$C$45)</f>
        <v>41148023.125655979</v>
      </c>
      <c r="U83" s="91">
        <f>P83*(1+'Control Panel'!$C$45)</f>
        <v>35917019.271726824</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171405.05781518048</v>
      </c>
      <c r="X83" s="91">
        <f t="shared" si="28"/>
        <v>-38811.328203795507</v>
      </c>
      <c r="Y83" s="90">
        <f>T83*(1+'Control Panel'!$C$45)</f>
        <v>42382463.819425657</v>
      </c>
      <c r="Z83" s="90">
        <f>U83*(1+'Control Panel'!$C$45)</f>
        <v>36994529.849878632</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176547.20954963591</v>
      </c>
      <c r="AC83" s="92">
        <f t="shared" si="29"/>
        <v>-39975.668049909378</v>
      </c>
      <c r="AD83" s="92">
        <f>Y83*(1+'Control Panel'!$C$45)</f>
        <v>43653937.734008431</v>
      </c>
      <c r="AE83" s="90">
        <f>Z83*(1+'Control Panel'!$C$45)</f>
        <v>38104365.745374992</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181843.62583612499</v>
      </c>
      <c r="AH83" s="90">
        <f t="shared" si="30"/>
        <v>-41174.938091406657</v>
      </c>
      <c r="AI83" s="91">
        <f t="shared" si="31"/>
        <v>1052000.5116996218</v>
      </c>
      <c r="AJ83" s="91">
        <f t="shared" si="32"/>
        <v>857774.27699283161</v>
      </c>
      <c r="AK83" s="91">
        <f t="shared" si="33"/>
        <v>-194226.23470679019</v>
      </c>
      <c r="AL83" s="93">
        <f t="shared" si="34"/>
        <v>1</v>
      </c>
    </row>
    <row r="84" spans="1:38" s="93" customFormat="1" ht="14" x14ac:dyDescent="0.3">
      <c r="A84" s="85" t="str">
        <f>'ESTIMATED Earned Revenue'!A85</f>
        <v>Eugene, OR</v>
      </c>
      <c r="B84" s="85"/>
      <c r="C84" s="86">
        <f>'ESTIMATED Earned Revenue'!$I85*1.07925</f>
        <v>38379560.276062496</v>
      </c>
      <c r="D84" s="86">
        <f>'ESTIMATED Earned Revenue'!$L85*1.07925</f>
        <v>38379560.276062496</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119328.29455212499</v>
      </c>
      <c r="G84" s="88">
        <f t="shared" si="23"/>
        <v>5.050197322688299E-3</v>
      </c>
      <c r="H84" s="89">
        <f t="shared" si="24"/>
        <v>3.1091626296341542E-3</v>
      </c>
      <c r="I84" s="90">
        <f t="shared" si="25"/>
        <v>-74496.058000000005</v>
      </c>
      <c r="J84" s="90">
        <f>C84*(1+'Control Panel'!$C$45)</f>
        <v>39530947.084344372</v>
      </c>
      <c r="K84" s="90">
        <f>D84*(1+'Control Panel'!$C$45)</f>
        <v>39530947.084344372</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178592.84125303311</v>
      </c>
      <c r="N84" s="91">
        <f t="shared" si="26"/>
        <v>-21046.241875655658</v>
      </c>
      <c r="O84" s="91">
        <f>J84*(1+'Control Panel'!$C$45)</f>
        <v>40716875.496874705</v>
      </c>
      <c r="P84" s="91">
        <f>K84*(1+'Control Panel'!$C$45)</f>
        <v>40716875.496874705</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183950.62649062413</v>
      </c>
      <c r="S84" s="91">
        <f t="shared" si="27"/>
        <v>-21677.629131925321</v>
      </c>
      <c r="T84" s="91">
        <f>O84*(1+'Control Panel'!$C$45)</f>
        <v>41938381.761780947</v>
      </c>
      <c r="U84" s="91">
        <f>P84*(1+'Control Panel'!$C$45)</f>
        <v>41938381.761780947</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189469.14528534285</v>
      </c>
      <c r="X84" s="91">
        <f t="shared" si="28"/>
        <v>-22327.958005883091</v>
      </c>
      <c r="Y84" s="90">
        <f>T84*(1+'Control Panel'!$C$45)</f>
        <v>43196533.214634374</v>
      </c>
      <c r="Z84" s="90">
        <f>U84*(1+'Control Panel'!$C$45)</f>
        <v>43196533.214634374</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195153.21964390314</v>
      </c>
      <c r="AC84" s="92">
        <f t="shared" si="29"/>
        <v>-22997.796746059583</v>
      </c>
      <c r="AD84" s="92">
        <f>Y84*(1+'Control Panel'!$C$45)</f>
        <v>44492429.211073406</v>
      </c>
      <c r="AE84" s="90">
        <f>Z84*(1+'Control Panel'!$C$45)</f>
        <v>44492429.211073406</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201007.81623322022</v>
      </c>
      <c r="AH84" s="90">
        <f t="shared" si="30"/>
        <v>-23687.730648441386</v>
      </c>
      <c r="AI84" s="91">
        <f t="shared" si="31"/>
        <v>1059911.0053140884</v>
      </c>
      <c r="AJ84" s="91">
        <f t="shared" si="32"/>
        <v>948173.64890612359</v>
      </c>
      <c r="AK84" s="91">
        <f t="shared" si="33"/>
        <v>-111737.35640796483</v>
      </c>
      <c r="AL84" s="93">
        <f t="shared" si="34"/>
        <v>1</v>
      </c>
    </row>
    <row r="85" spans="1:38" s="93" customFormat="1" ht="14" x14ac:dyDescent="0.3">
      <c r="A85" s="85" t="str">
        <f>'ESTIMATED Earned Revenue'!A86</f>
        <v>Memphis, TN</v>
      </c>
      <c r="B85" s="85"/>
      <c r="C85" s="86">
        <f>'ESTIMATED Earned Revenue'!$I86*1.07925</f>
        <v>38587118.301180005</v>
      </c>
      <c r="D85" s="86">
        <f>'ESTIMATED Earned Revenue'!$L86*1.07925</f>
        <v>32915794.263165005</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108400.76252633001</v>
      </c>
      <c r="G85" s="88">
        <f t="shared" si="23"/>
        <v>5.0337904760413303E-3</v>
      </c>
      <c r="H85" s="89">
        <f t="shared" si="24"/>
        <v>3.2932750052954906E-3</v>
      </c>
      <c r="I85" s="90">
        <f t="shared" si="25"/>
        <v>-85838.706076030008</v>
      </c>
      <c r="J85" s="90">
        <f>C85*(1+'Control Panel'!$C$45)</f>
        <v>39744731.850215405</v>
      </c>
      <c r="K85" s="90">
        <f>D85*(1+'Control Panel'!$C$45)</f>
        <v>33903268.091059953</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161709.80427317985</v>
      </c>
      <c r="N85" s="91">
        <f t="shared" si="26"/>
        <v>-38356.848387250968</v>
      </c>
      <c r="O85" s="91">
        <f>J85*(1+'Control Panel'!$C$45)</f>
        <v>40937073.805721872</v>
      </c>
      <c r="P85" s="91">
        <f>K85*(1+'Control Panel'!$C$45)</f>
        <v>34920366.133791752</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166561.09840137526</v>
      </c>
      <c r="S85" s="91">
        <f t="shared" si="27"/>
        <v>-39507.553838868509</v>
      </c>
      <c r="T85" s="91">
        <f>O85*(1+'Control Panel'!$C$45)</f>
        <v>42165186.019893527</v>
      </c>
      <c r="U85" s="91">
        <f>P85*(1+'Control Panel'!$C$45)</f>
        <v>35967977.117805503</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171557.9313534165</v>
      </c>
      <c r="X85" s="91">
        <f t="shared" si="28"/>
        <v>-40692.780454034597</v>
      </c>
      <c r="Y85" s="90">
        <f>T85*(1+'Control Panel'!$C$45)</f>
        <v>43430141.600490332</v>
      </c>
      <c r="Z85" s="90">
        <f>U85*(1+'Control Panel'!$C$45)</f>
        <v>37047016.431339666</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176704.66929401903</v>
      </c>
      <c r="AC85" s="92">
        <f t="shared" si="29"/>
        <v>-41913.563867655612</v>
      </c>
      <c r="AD85" s="92">
        <f>Y85*(1+'Control Panel'!$C$45)</f>
        <v>44733045.848505042</v>
      </c>
      <c r="AE85" s="90">
        <f>Z85*(1+'Control Panel'!$C$45)</f>
        <v>38158426.924279854</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182005.80937283958</v>
      </c>
      <c r="AH85" s="90">
        <f t="shared" si="30"/>
        <v>-43170.970783685305</v>
      </c>
      <c r="AI85" s="91">
        <f t="shared" si="31"/>
        <v>1062181.0300263253</v>
      </c>
      <c r="AJ85" s="91">
        <f t="shared" si="32"/>
        <v>858539.31269483012</v>
      </c>
      <c r="AK85" s="91">
        <f t="shared" si="33"/>
        <v>-203641.71733149514</v>
      </c>
      <c r="AL85" s="93">
        <f t="shared" si="34"/>
        <v>1</v>
      </c>
    </row>
    <row r="86" spans="1:38" s="93" customFormat="1" ht="14" x14ac:dyDescent="0.3">
      <c r="A86" s="85" t="str">
        <f>'ESTIMATED Earned Revenue'!A87</f>
        <v>Grand Rapids, MI</v>
      </c>
      <c r="B86" s="85"/>
      <c r="C86" s="86">
        <f>'ESTIMATED Earned Revenue'!$I87*1.07925</f>
        <v>38652473.061989993</v>
      </c>
      <c r="D86" s="86">
        <f>'ESTIMATED Earned Revenue'!$L87*1.07925</f>
        <v>38652473.061989993</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119874.12012397998</v>
      </c>
      <c r="G86" s="88">
        <f t="shared" si="23"/>
        <v>5.0286608521077905E-3</v>
      </c>
      <c r="H86" s="89">
        <f t="shared" si="24"/>
        <v>3.1013311860208399E-3</v>
      </c>
      <c r="I86" s="90">
        <f t="shared" si="25"/>
        <v>-74496.058000000019</v>
      </c>
      <c r="J86" s="90">
        <f>C86*(1+'Control Panel'!$C$45)</f>
        <v>39812047.253849693</v>
      </c>
      <c r="K86" s="90">
        <f>D86*(1+'Control Panel'!$C$45)</f>
        <v>39812047.253849693</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179436.14176154908</v>
      </c>
      <c r="N86" s="91">
        <f t="shared" si="26"/>
        <v>-20765.141706150345</v>
      </c>
      <c r="O86" s="91">
        <f>J86*(1+'Control Panel'!$C$45)</f>
        <v>41006408.671465181</v>
      </c>
      <c r="P86" s="91">
        <f>K86*(1+'Control Panel'!$C$45)</f>
        <v>41006408.671465181</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184819.22601439554</v>
      </c>
      <c r="S86" s="91">
        <f t="shared" si="27"/>
        <v>-21388.095957334852</v>
      </c>
      <c r="T86" s="91">
        <f>O86*(1+'Control Panel'!$C$45)</f>
        <v>42236600.931609139</v>
      </c>
      <c r="U86" s="91">
        <f>P86*(1+'Control Panel'!$C$45)</f>
        <v>42236600.931609139</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190363.80279482741</v>
      </c>
      <c r="X86" s="91">
        <f t="shared" si="28"/>
        <v>-22029.738836054894</v>
      </c>
      <c r="Y86" s="90">
        <f>T86*(1+'Control Panel'!$C$45)</f>
        <v>43503698.959557414</v>
      </c>
      <c r="Z86" s="90">
        <f>U86*(1+'Control Panel'!$C$45)</f>
        <v>43503698.959557414</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196074.71687867225</v>
      </c>
      <c r="AC86" s="92">
        <f t="shared" si="29"/>
        <v>-22690.631001136557</v>
      </c>
      <c r="AD86" s="92">
        <f>Y86*(1+'Control Panel'!$C$45)</f>
        <v>44808809.928344138</v>
      </c>
      <c r="AE86" s="90">
        <f>Z86*(1+'Control Panel'!$C$45)</f>
        <v>44808809.928344138</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201956.95838503243</v>
      </c>
      <c r="AH86" s="90">
        <f t="shared" si="30"/>
        <v>-23371.34993117064</v>
      </c>
      <c r="AI86" s="91">
        <f t="shared" si="31"/>
        <v>1062895.8032663241</v>
      </c>
      <c r="AJ86" s="91">
        <f t="shared" si="32"/>
        <v>952650.84583447664</v>
      </c>
      <c r="AK86" s="91">
        <f t="shared" si="33"/>
        <v>-110244.95743184746</v>
      </c>
      <c r="AL86" s="93">
        <f t="shared" si="34"/>
        <v>1</v>
      </c>
    </row>
    <row r="87" spans="1:38" s="93" customFormat="1" ht="14" x14ac:dyDescent="0.3">
      <c r="A87" s="85" t="str">
        <f>'ESTIMATED Earned Revenue'!A88</f>
        <v>Savannah, GA</v>
      </c>
      <c r="B87" s="85"/>
      <c r="C87" s="86">
        <f>'ESTIMATED Earned Revenue'!$I88*1.07925</f>
        <v>39959253.914250001</v>
      </c>
      <c r="D87" s="86">
        <f>'ESTIMATED Earned Revenue'!$L88*1.07925</f>
        <v>27531906.014250003</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97632.986028500003</v>
      </c>
      <c r="G87" s="88">
        <f t="shared" si="23"/>
        <v>4.9296150586598669E-3</v>
      </c>
      <c r="H87" s="89">
        <f t="shared" si="24"/>
        <v>3.5461760612566012E-3</v>
      </c>
      <c r="I87" s="90">
        <f t="shared" si="25"/>
        <v>-99350.75380000002</v>
      </c>
      <c r="J87" s="90">
        <f>C87*(1+'Control Panel'!$C$45)</f>
        <v>41158031.531677499</v>
      </c>
      <c r="K87" s="90">
        <f>D87*(1+'Control Panel'!$C$45)</f>
        <v>28357863.194677502</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141789.31597338751</v>
      </c>
      <c r="N87" s="91">
        <f t="shared" si="26"/>
        <v>-61103.936049967509</v>
      </c>
      <c r="O87" s="91">
        <f>J87*(1+'Control Panel'!$C$45)</f>
        <v>42392772.477627829</v>
      </c>
      <c r="P87" s="91">
        <f>K87*(1+'Control Panel'!$C$45)</f>
        <v>29208599.090517826</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146042.99545258912</v>
      </c>
      <c r="S87" s="91">
        <f t="shared" si="27"/>
        <v>-62937.054131466575</v>
      </c>
      <c r="T87" s="91">
        <f>O87*(1+'Control Panel'!$C$45)</f>
        <v>43664555.651956663</v>
      </c>
      <c r="U87" s="91">
        <f>P87*(1+'Control Panel'!$C$45)</f>
        <v>30084857.063233361</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150424.28531616682</v>
      </c>
      <c r="X87" s="91">
        <f t="shared" si="28"/>
        <v>-64825.165755410562</v>
      </c>
      <c r="Y87" s="90">
        <f>T87*(1+'Control Panel'!$C$45)</f>
        <v>44974492.321515366</v>
      </c>
      <c r="Z87" s="90">
        <f>U87*(1+'Control Panel'!$C$45)</f>
        <v>30987402.775130361</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154937.01387565181</v>
      </c>
      <c r="AC87" s="92">
        <f t="shared" si="29"/>
        <v>-66769.920728072902</v>
      </c>
      <c r="AD87" s="92">
        <f>Y87*(1+'Control Panel'!$C$45)</f>
        <v>46323727.091160826</v>
      </c>
      <c r="AE87" s="90">
        <f>Z87*(1+'Control Panel'!$C$45)</f>
        <v>31917024.858384274</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159585.12429192138</v>
      </c>
      <c r="AH87" s="90">
        <f t="shared" si="30"/>
        <v>-68773.018349915044</v>
      </c>
      <c r="AI87" s="91">
        <f t="shared" si="31"/>
        <v>1077187.8299245492</v>
      </c>
      <c r="AJ87" s="91">
        <f t="shared" si="32"/>
        <v>752778.73490971664</v>
      </c>
      <c r="AK87" s="91">
        <f t="shared" si="33"/>
        <v>-324409.09501483256</v>
      </c>
      <c r="AL87" s="93">
        <f t="shared" si="34"/>
        <v>1</v>
      </c>
    </row>
    <row r="88" spans="1:38" s="93" customFormat="1" ht="14" x14ac:dyDescent="0.3">
      <c r="A88" s="85" t="str">
        <f>'ESTIMATED Earned Revenue'!A89</f>
        <v>North Haven, CT</v>
      </c>
      <c r="B88" s="85"/>
      <c r="C88" s="94">
        <f>'ESTIMATED Earned Revenue'!$I89*1.07925</f>
        <v>40497765.128250003</v>
      </c>
      <c r="D88" s="94">
        <f>'ESTIMATED Earned Revenue'!$L89*1.07925</f>
        <v>40497765.128250003</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123564.7042565</v>
      </c>
      <c r="G88" s="88">
        <f t="shared" si="23"/>
        <v>4.8906590679577743E-3</v>
      </c>
      <c r="H88" s="89">
        <f t="shared" si="24"/>
        <v>3.051148720557546E-3</v>
      </c>
      <c r="I88" s="90">
        <f t="shared" si="25"/>
        <v>-74496.058000000019</v>
      </c>
      <c r="J88" s="90">
        <f>C88*(1+'Control Panel'!$C$45)</f>
        <v>41712698.082097501</v>
      </c>
      <c r="K88" s="90">
        <f>D88*(1+'Control Panel'!$C$45)</f>
        <v>41712698.082097501</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185138.09424629249</v>
      </c>
      <c r="N88" s="91">
        <f t="shared" si="26"/>
        <v>-18864.490877902543</v>
      </c>
      <c r="O88" s="91">
        <f>J88*(1+'Control Panel'!$C$45)</f>
        <v>42964079.024560429</v>
      </c>
      <c r="P88" s="91">
        <f>K88*(1+'Control Panel'!$C$45)</f>
        <v>42964079.024560429</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190692.23707368129</v>
      </c>
      <c r="S88" s="91">
        <f t="shared" si="27"/>
        <v>-19430.425604239601</v>
      </c>
      <c r="T88" s="91">
        <f>O88*(1+'Control Panel'!$C$45)</f>
        <v>44253001.395297244</v>
      </c>
      <c r="U88" s="91">
        <f>P88*(1+'Control Panel'!$C$45)</f>
        <v>44253001.395297244</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196413.00418589174</v>
      </c>
      <c r="X88" s="91">
        <f t="shared" si="28"/>
        <v>-20013.338372366794</v>
      </c>
      <c r="Y88" s="90">
        <f>T88*(1+'Control Panel'!$C$45)</f>
        <v>45580591.437156163</v>
      </c>
      <c r="Z88" s="90">
        <f>U88*(1+'Control Panel'!$C$45)</f>
        <v>45580591.437156163</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202305.39431146852</v>
      </c>
      <c r="AC88" s="92">
        <f t="shared" si="29"/>
        <v>-20613.738523537788</v>
      </c>
      <c r="AD88" s="92">
        <f>Y88*(1+'Control Panel'!$C$45)</f>
        <v>46948009.180270851</v>
      </c>
      <c r="AE88" s="90">
        <f>Z88*(1+'Control Panel'!$C$45)</f>
        <v>46948009.180270851</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208374.55614081255</v>
      </c>
      <c r="AH88" s="90">
        <f t="shared" si="30"/>
        <v>-21232.150679243932</v>
      </c>
      <c r="AI88" s="91">
        <f t="shared" si="31"/>
        <v>1083077.4300154373</v>
      </c>
      <c r="AJ88" s="91">
        <f t="shared" si="32"/>
        <v>982923.28595814668</v>
      </c>
      <c r="AK88" s="91">
        <f t="shared" si="33"/>
        <v>-100154.14405729063</v>
      </c>
      <c r="AL88" s="93">
        <f t="shared" si="34"/>
        <v>1</v>
      </c>
    </row>
    <row r="89" spans="1:38" s="93" customFormat="1" ht="14" x14ac:dyDescent="0.3">
      <c r="A89" s="85" t="str">
        <f>'ESTIMATED Earned Revenue'!A90</f>
        <v>Oxnard, CA</v>
      </c>
      <c r="B89" s="85"/>
      <c r="C89" s="86">
        <f>'ESTIMATED Earned Revenue'!$I90*1.07925</f>
        <v>42588372.478687502</v>
      </c>
      <c r="D89" s="86">
        <f>'ESTIMATED Earned Revenue'!$L90*1.07925</f>
        <v>42588372.478687502</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127707.526</v>
      </c>
      <c r="G89" s="88">
        <f t="shared" si="23"/>
        <v>4.7478589162144843E-3</v>
      </c>
      <c r="H89" s="89">
        <f t="shared" si="24"/>
        <v>2.9986477192550307E-3</v>
      </c>
      <c r="I89" s="90">
        <f t="shared" si="25"/>
        <v>-74496.058000000005</v>
      </c>
      <c r="J89" s="90">
        <f>C89*(1+'Control Panel'!$C$45)</f>
        <v>43866023.653048128</v>
      </c>
      <c r="K89" s="90">
        <f>D89*(1+'Control Panel'!$C$45)</f>
        <v>43866023.653048128</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191598.07095914439</v>
      </c>
      <c r="N89" s="91">
        <f t="shared" si="26"/>
        <v>-16671.618500855635</v>
      </c>
      <c r="O89" s="91">
        <f>J89*(1+'Control Panel'!$C$45)</f>
        <v>45182004.362639576</v>
      </c>
      <c r="P89" s="91">
        <f>K89*(1+'Control Panel'!$C$45)</f>
        <v>45182004.362639576</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197346.01308791872</v>
      </c>
      <c r="S89" s="91">
        <f t="shared" si="27"/>
        <v>-17171.767055881326</v>
      </c>
      <c r="T89" s="91">
        <f>O89*(1+'Control Panel'!$C$45)</f>
        <v>46537464.493518762</v>
      </c>
      <c r="U89" s="91">
        <f>P89*(1+'Control Panel'!$C$45)</f>
        <v>46537464.493518762</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203266.39348055629</v>
      </c>
      <c r="X89" s="91">
        <f t="shared" si="28"/>
        <v>-17686.920067557774</v>
      </c>
      <c r="Y89" s="90">
        <f>T89*(1+'Control Panel'!$C$45)</f>
        <v>47933588.428324327</v>
      </c>
      <c r="Z89" s="90">
        <f>U89*(1+'Control Panel'!$C$45)</f>
        <v>47933588.428324327</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209364.38528497299</v>
      </c>
      <c r="AC89" s="92">
        <f t="shared" si="29"/>
        <v>-18217.527669584524</v>
      </c>
      <c r="AD89" s="92">
        <f>Y89*(1+'Control Panel'!$C$45)</f>
        <v>49371596.081174061</v>
      </c>
      <c r="AE89" s="90">
        <f>Z89*(1+'Control Panel'!$C$45)</f>
        <v>49371596.081174061</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215645.31684352219</v>
      </c>
      <c r="AH89" s="90">
        <f t="shared" si="30"/>
        <v>-18764.053499672038</v>
      </c>
      <c r="AI89" s="91">
        <f t="shared" si="31"/>
        <v>1105732.0664496659</v>
      </c>
      <c r="AJ89" s="91">
        <f t="shared" si="32"/>
        <v>1017220.1796561147</v>
      </c>
      <c r="AK89" s="91">
        <f t="shared" si="33"/>
        <v>-88511.886793551268</v>
      </c>
      <c r="AL89" s="93">
        <f t="shared" si="34"/>
        <v>1</v>
      </c>
    </row>
    <row r="90" spans="1:38" s="93" customFormat="1" ht="14" x14ac:dyDescent="0.3">
      <c r="A90" s="85" t="str">
        <f>'ESTIMATED Earned Revenue'!A91</f>
        <v>Cincinnati, OH</v>
      </c>
      <c r="B90" s="85"/>
      <c r="C90" s="94">
        <f>'ESTIMATED Earned Revenue'!$I91*1.07925</f>
        <v>42845179.098825008</v>
      </c>
      <c r="D90" s="94">
        <f>'ESTIMATED Earned Revenue'!$L91*1.07925</f>
        <v>37440715.056585006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117450.60411317</v>
      </c>
      <c r="G90" s="88">
        <f t="shared" si="23"/>
        <v>4.7194010680549417E-3</v>
      </c>
      <c r="H90" s="89">
        <f t="shared" si="24"/>
        <v>3.1369754540121423E-3</v>
      </c>
      <c r="I90" s="90">
        <f t="shared" si="25"/>
        <v>-84752.979886829999</v>
      </c>
      <c r="J90" s="90">
        <f>C90*(1+'Control Panel'!$C$45)</f>
        <v>44130534.471789762</v>
      </c>
      <c r="K90" s="90">
        <f>D90*(1+'Control Panel'!$C$45)</f>
        <v>38563936.508282557</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175691.80952484766</v>
      </c>
      <c r="N90" s="91">
        <f t="shared" si="26"/>
        <v>-32577.879935152363</v>
      </c>
      <c r="O90" s="91">
        <f>J90*(1+'Control Panel'!$C$45)</f>
        <v>45454450.505943455</v>
      </c>
      <c r="P90" s="91">
        <f>K90*(1+'Control Panel'!$C$45)</f>
        <v>39720854.603531033</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180962.5638105931</v>
      </c>
      <c r="S90" s="91">
        <f t="shared" si="27"/>
        <v>-33555.216333206947</v>
      </c>
      <c r="T90" s="91">
        <f>O90*(1+'Control Panel'!$C$45)</f>
        <v>46818084.021121763</v>
      </c>
      <c r="U90" s="91">
        <f>P90*(1+'Control Panel'!$C$45)</f>
        <v>40912480.241636962</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186391.44072491088</v>
      </c>
      <c r="X90" s="91">
        <f t="shared" si="28"/>
        <v>-34561.872823203186</v>
      </c>
      <c r="Y90" s="90">
        <f>T90*(1+'Control Panel'!$C$45)</f>
        <v>48222626.541755415</v>
      </c>
      <c r="Z90" s="90">
        <f>U90*(1+'Control Panel'!$C$45)</f>
        <v>42139854.64888607</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191983.18394665822</v>
      </c>
      <c r="AC90" s="92">
        <f t="shared" si="29"/>
        <v>-35598.729007899296</v>
      </c>
      <c r="AD90" s="92">
        <f>Y90*(1+'Control Panel'!$C$45)</f>
        <v>49669305.338008076</v>
      </c>
      <c r="AE90" s="90">
        <f>Z90*(1+'Control Panel'!$C$45)</f>
        <v>43404050.288352653</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197742.67946505797</v>
      </c>
      <c r="AH90" s="90">
        <f t="shared" si="30"/>
        <v>-36666.690878136258</v>
      </c>
      <c r="AI90" s="91">
        <f t="shared" si="31"/>
        <v>1105732.0664496659</v>
      </c>
      <c r="AJ90" s="91">
        <f t="shared" si="32"/>
        <v>932771.67747206776</v>
      </c>
      <c r="AK90" s="91">
        <f t="shared" si="33"/>
        <v>-172960.38897759817</v>
      </c>
      <c r="AL90" s="93">
        <f t="shared" si="34"/>
        <v>1</v>
      </c>
    </row>
    <row r="91" spans="1:38" s="93" customFormat="1" ht="14" x14ac:dyDescent="0.3">
      <c r="A91" s="85" t="str">
        <f>'ESTIMATED Earned Revenue'!A92</f>
        <v>Iowa City, IA</v>
      </c>
      <c r="B91" s="85"/>
      <c r="C91" s="86">
        <f>'ESTIMATED Earned Revenue'!$I92*1.07925</f>
        <v>43923256.634002507</v>
      </c>
      <c r="D91" s="86">
        <f>'ESTIMATED Earned Revenue'!$L92*1.07925</f>
        <v>38824791.135502502</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120218.756271005</v>
      </c>
      <c r="G91" s="88">
        <f t="shared" si="23"/>
        <v>4.6035653887163555E-3</v>
      </c>
      <c r="H91" s="89">
        <f t="shared" si="24"/>
        <v>3.0964430909989757E-3</v>
      </c>
      <c r="I91" s="90">
        <f t="shared" si="25"/>
        <v>-81984.827728995006</v>
      </c>
      <c r="J91" s="90">
        <f>C91*(1+'Control Panel'!$C$45)</f>
        <v>45240954.33302258</v>
      </c>
      <c r="K91" s="90">
        <f>D91*(1+'Control Panel'!$C$45)</f>
        <v>39989534.869567581</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179968.60460870274</v>
      </c>
      <c r="N91" s="91">
        <f t="shared" si="26"/>
        <v>-28301.084851297288</v>
      </c>
      <c r="O91" s="91">
        <f>J91*(1+'Control Panel'!$C$45)</f>
        <v>46598182.963013262</v>
      </c>
      <c r="P91" s="91">
        <f>K91*(1+'Control Panel'!$C$45)</f>
        <v>41189220.915654607</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185367.66274696382</v>
      </c>
      <c r="S91" s="91">
        <f t="shared" si="27"/>
        <v>-29150.117396836227</v>
      </c>
      <c r="T91" s="91">
        <f>O91*(1+'Control Panel'!$C$45)</f>
        <v>47996128.451903664</v>
      </c>
      <c r="U91" s="91">
        <f>P91*(1+'Control Panel'!$C$45)</f>
        <v>42424897.543124244</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190928.69262937273</v>
      </c>
      <c r="X91" s="91">
        <f t="shared" si="28"/>
        <v>-30024.620918741333</v>
      </c>
      <c r="Y91" s="90">
        <f>T91*(1+'Control Panel'!$C$45)</f>
        <v>49436012.305460773</v>
      </c>
      <c r="Z91" s="90">
        <f>U91*(1+'Control Panel'!$C$45)</f>
        <v>43697644.469417974</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196656.55340825394</v>
      </c>
      <c r="AC91" s="92">
        <f t="shared" si="29"/>
        <v>-30925.359546303574</v>
      </c>
      <c r="AD91" s="92">
        <f>Y91*(1+'Control Panel'!$C$45)</f>
        <v>50919092.6746246</v>
      </c>
      <c r="AE91" s="90">
        <f>Z91*(1+'Control Panel'!$C$45)</f>
        <v>45008573.803500518</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202556.25001050156</v>
      </c>
      <c r="AH91" s="90">
        <f t="shared" si="30"/>
        <v>-31853.120332692662</v>
      </c>
      <c r="AI91" s="91">
        <f t="shared" si="31"/>
        <v>1105732.0664496659</v>
      </c>
      <c r="AJ91" s="91">
        <f t="shared" si="32"/>
        <v>955477.76340379484</v>
      </c>
      <c r="AK91" s="91">
        <f t="shared" si="33"/>
        <v>-150254.30304587109</v>
      </c>
      <c r="AL91" s="93">
        <f t="shared" si="34"/>
        <v>1</v>
      </c>
    </row>
    <row r="92" spans="1:38" s="93" customFormat="1" ht="14" x14ac:dyDescent="0.3">
      <c r="A92" s="85" t="str">
        <f>'ESTIMATED Earned Revenue'!A93</f>
        <v>Tallahassee, FL</v>
      </c>
      <c r="B92" s="85"/>
      <c r="C92" s="86">
        <f>'ESTIMATED Earned Revenue'!$I93*1.07925</f>
        <v>44355585.178409994</v>
      </c>
      <c r="D92" s="86">
        <f>'ESTIMATED Earned Revenue'!$L93*1.07925</f>
        <v>42355286.888564996</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127279.74777712999</v>
      </c>
      <c r="G92" s="88">
        <f t="shared" si="23"/>
        <v>4.5586949915480375E-3</v>
      </c>
      <c r="H92" s="89">
        <f t="shared" si="24"/>
        <v>3.0050498326690059E-3</v>
      </c>
      <c r="I92" s="90">
        <f t="shared" si="25"/>
        <v>-74923.836222870013</v>
      </c>
      <c r="J92" s="90">
        <f>C92*(1+'Control Panel'!$C$45)</f>
        <v>45686252.733762294</v>
      </c>
      <c r="K92" s="90">
        <f>D92*(1+'Control Panel'!$C$45)</f>
        <v>43625945.49522195</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190877.83648566584</v>
      </c>
      <c r="N92" s="91">
        <f t="shared" si="26"/>
        <v>-17391.852974334179</v>
      </c>
      <c r="O92" s="91">
        <f>J92*(1+'Control Panel'!$C$45)</f>
        <v>47056840.315775163</v>
      </c>
      <c r="P92" s="91">
        <f>K92*(1+'Control Panel'!$C$45)</f>
        <v>44934723.86007861</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196604.17158023582</v>
      </c>
      <c r="S92" s="91">
        <f t="shared" si="27"/>
        <v>-17913.608563564223</v>
      </c>
      <c r="T92" s="91">
        <f>O92*(1+'Control Panel'!$C$45)</f>
        <v>48468545.525248423</v>
      </c>
      <c r="U92" s="91">
        <f>P92*(1+'Control Panel'!$C$45)</f>
        <v>46282765.575880967</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202502.29672764291</v>
      </c>
      <c r="X92" s="91">
        <f t="shared" si="28"/>
        <v>-18451.016820471152</v>
      </c>
      <c r="Y92" s="90">
        <f>T92*(1+'Control Panel'!$C$45)</f>
        <v>49922601.891005874</v>
      </c>
      <c r="Z92" s="90">
        <f>U92*(1+'Control Panel'!$C$45)</f>
        <v>47671248.543157399</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208577.36562947222</v>
      </c>
      <c r="AC92" s="92">
        <f t="shared" si="29"/>
        <v>-19004.547325085296</v>
      </c>
      <c r="AD92" s="92">
        <f>Y92*(1+'Control Panel'!$C$45)</f>
        <v>51420279.947736055</v>
      </c>
      <c r="AE92" s="90">
        <f>Z92*(1+'Control Panel'!$C$45)</f>
        <v>49101385.999452122</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214834.68659835638</v>
      </c>
      <c r="AH92" s="90">
        <f t="shared" si="30"/>
        <v>-19574.68374483785</v>
      </c>
      <c r="AI92" s="91">
        <f t="shared" si="31"/>
        <v>1105732.0664496659</v>
      </c>
      <c r="AJ92" s="91">
        <f t="shared" si="32"/>
        <v>1013396.3570213731</v>
      </c>
      <c r="AK92" s="91">
        <f t="shared" si="33"/>
        <v>-92335.709428292816</v>
      </c>
      <c r="AL92" s="93">
        <f t="shared" si="34"/>
        <v>1</v>
      </c>
    </row>
    <row r="93" spans="1:38" s="93" customFormat="1" ht="14" x14ac:dyDescent="0.3">
      <c r="A93" s="85" t="str">
        <f>'ESTIMATED Earned Revenue'!A94</f>
        <v>Tucson, AZ</v>
      </c>
      <c r="B93" s="85"/>
      <c r="C93" s="86">
        <f>'ESTIMATED Earned Revenue'!$I94*1.07925</f>
        <v>44594507.471250005</v>
      </c>
      <c r="D93" s="86">
        <f>'ESTIMATED Earned Revenue'!$L94*1.07925</f>
        <v>44594507.471250005</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127707.526</v>
      </c>
      <c r="G93" s="88">
        <f t="shared" si="23"/>
        <v>4.5342710451586506E-3</v>
      </c>
      <c r="H93" s="89">
        <f t="shared" si="24"/>
        <v>2.8637501172612523E-3</v>
      </c>
      <c r="I93" s="90">
        <f t="shared" si="25"/>
        <v>-74496.058000000005</v>
      </c>
      <c r="J93" s="90">
        <f>C93*(1+'Control Panel'!$C$45)</f>
        <v>45932342.695387505</v>
      </c>
      <c r="K93" s="90">
        <f>D93*(1+'Control Panel'!$C$45)</f>
        <v>45932342.695387505</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197797.02808616252</v>
      </c>
      <c r="N93" s="91">
        <f t="shared" si="26"/>
        <v>-10472.661373837502</v>
      </c>
      <c r="O93" s="91">
        <f>J93*(1+'Control Panel'!$C$45)</f>
        <v>47310312.976249129</v>
      </c>
      <c r="P93" s="91">
        <f>K93*(1+'Control Panel'!$C$45)</f>
        <v>47310312.976249129</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203730.93892874738</v>
      </c>
      <c r="S93" s="91">
        <f t="shared" si="27"/>
        <v>-10786.841215052671</v>
      </c>
      <c r="T93" s="91">
        <f>O93*(1+'Control Panel'!$C$45)</f>
        <v>48729622.3655366</v>
      </c>
      <c r="U93" s="91">
        <f>P93*(1+'Control Panel'!$C$45)</f>
        <v>48729622.3655366</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209842.86709660979</v>
      </c>
      <c r="X93" s="91">
        <f t="shared" si="28"/>
        <v>-11110.446451504278</v>
      </c>
      <c r="Y93" s="90">
        <f>T93*(1+'Control Panel'!$C$45)</f>
        <v>50191511.036502697</v>
      </c>
      <c r="Z93" s="90">
        <f>U93*(1+'Control Panel'!$C$45)</f>
        <v>50191511.036502697</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216138.1531095081</v>
      </c>
      <c r="AC93" s="92">
        <f t="shared" si="29"/>
        <v>-11443.759845049412</v>
      </c>
      <c r="AD93" s="92">
        <f>Y93*(1+'Control Panel'!$C$45)</f>
        <v>51697256.367597781</v>
      </c>
      <c r="AE93" s="90">
        <f>Z93*(1+'Control Panel'!$C$45)</f>
        <v>51697256.367597781</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222622.29770279335</v>
      </c>
      <c r="AH93" s="90">
        <f t="shared" si="30"/>
        <v>-11787.072640400875</v>
      </c>
      <c r="AI93" s="91">
        <f t="shared" si="31"/>
        <v>1105732.0664496659</v>
      </c>
      <c r="AJ93" s="91">
        <f t="shared" si="32"/>
        <v>1050131.284923821</v>
      </c>
      <c r="AK93" s="91">
        <f t="shared" si="33"/>
        <v>-55600.781525844941</v>
      </c>
      <c r="AL93" s="93">
        <f t="shared" si="34"/>
        <v>1</v>
      </c>
    </row>
    <row r="94" spans="1:38" s="93" customFormat="1" ht="14" x14ac:dyDescent="0.3">
      <c r="A94" s="85" t="str">
        <f>'ESTIMATED Earned Revenue'!A95</f>
        <v>Detroit, MI</v>
      </c>
      <c r="B94" s="85"/>
      <c r="C94" s="86">
        <f>'ESTIMATED Earned Revenue'!$I95*1.07925</f>
        <v>45346538.5845</v>
      </c>
      <c r="D94" s="86">
        <f>'ESTIMATED Earned Revenue'!$L95*1.07925</f>
        <v>22814324.0295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88197.822058999998</v>
      </c>
      <c r="G94" s="88">
        <f t="shared" si="23"/>
        <v>4.4590742824440329E-3</v>
      </c>
      <c r="H94" s="89">
        <f t="shared" si="24"/>
        <v>3.8658967911981983E-3</v>
      </c>
      <c r="I94" s="90">
        <f t="shared" si="25"/>
        <v>-114005.761941</v>
      </c>
      <c r="J94" s="90">
        <f>C94*(1+'Control Panel'!$C$45)</f>
        <v>46706934.742035002</v>
      </c>
      <c r="K94" s="90">
        <f>D94*(1+'Control Panel'!$C$45)</f>
        <v>23498753.750385001</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117493.768751925</v>
      </c>
      <c r="N94" s="91">
        <f t="shared" si="26"/>
        <v>-90775.92070807502</v>
      </c>
      <c r="O94" s="91">
        <f>J94*(1+'Control Panel'!$C$45)</f>
        <v>48108142.784296051</v>
      </c>
      <c r="P94" s="91">
        <f>K94*(1+'Control Panel'!$C$45)</f>
        <v>24203716.36289655</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121018.58181448275</v>
      </c>
      <c r="S94" s="91">
        <f t="shared" si="27"/>
        <v>-93499.198329317296</v>
      </c>
      <c r="T94" s="91">
        <f>O94*(1+'Control Panel'!$C$45)</f>
        <v>49551387.06782493</v>
      </c>
      <c r="U94" s="91">
        <f>P94*(1+'Control Panel'!$C$45)</f>
        <v>24929827.853783447</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124649.13926891724</v>
      </c>
      <c r="X94" s="91">
        <f t="shared" si="28"/>
        <v>-96304.174279196828</v>
      </c>
      <c r="Y94" s="90">
        <f>T94*(1+'Control Panel'!$C$45)</f>
        <v>51037928.679859675</v>
      </c>
      <c r="Z94" s="90">
        <f>U94*(1+'Control Panel'!$C$45)</f>
        <v>25677722.689396951</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128388.61344698476</v>
      </c>
      <c r="AC94" s="92">
        <f t="shared" si="29"/>
        <v>-99193.299507572752</v>
      </c>
      <c r="AD94" s="92">
        <f>Y94*(1+'Control Panel'!$C$45)</f>
        <v>52569066.540255465</v>
      </c>
      <c r="AE94" s="90">
        <f>Z94*(1+'Control Panel'!$C$45)</f>
        <v>26448054.370078862</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132240.27185039432</v>
      </c>
      <c r="AH94" s="90">
        <f t="shared" si="30"/>
        <v>-102169.09849279991</v>
      </c>
      <c r="AI94" s="91">
        <f t="shared" si="31"/>
        <v>1105732.0664496659</v>
      </c>
      <c r="AJ94" s="91">
        <f t="shared" si="32"/>
        <v>623790.37513270404</v>
      </c>
      <c r="AK94" s="91">
        <f t="shared" si="33"/>
        <v>-481941.69131696189</v>
      </c>
      <c r="AL94" s="93">
        <f t="shared" si="34"/>
        <v>1</v>
      </c>
    </row>
    <row r="95" spans="1:38" s="93" customFormat="1" ht="14" x14ac:dyDescent="0.3">
      <c r="A95" s="85" t="str">
        <f>'ESTIMATED Earned Revenue'!A96</f>
        <v>Canton, OH</v>
      </c>
      <c r="B95" s="85"/>
      <c r="C95" s="86">
        <f>'ESTIMATED Earned Revenue'!$I96*1.07925</f>
        <v>45878053.020750001</v>
      </c>
      <c r="D95" s="86">
        <f>'ESTIMATED Earned Revenue'!$L96*1.07925</f>
        <v>45775556.648249999</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127707.526</v>
      </c>
      <c r="G95" s="88">
        <f t="shared" si="23"/>
        <v>4.4074142359211742E-3</v>
      </c>
      <c r="H95" s="89">
        <f t="shared" si="24"/>
        <v>2.7898628733525684E-3</v>
      </c>
      <c r="I95" s="90">
        <f t="shared" si="25"/>
        <v>-74496.058000000005</v>
      </c>
      <c r="J95" s="90">
        <f>C95*(1+'Control Panel'!$C$45)</f>
        <v>47254394.611372501</v>
      </c>
      <c r="K95" s="90">
        <f>D95*(1+'Control Panel'!$C$45)</f>
        <v>47148823.347697496</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201446.4700430925</v>
      </c>
      <c r="N95" s="91">
        <f t="shared" si="26"/>
        <v>-6823.2194169075228</v>
      </c>
      <c r="O95" s="91">
        <f>J95*(1+'Control Panel'!$C$45)</f>
        <v>48672026.449713677</v>
      </c>
      <c r="P95" s="91">
        <f>K95*(1+'Control Panel'!$C$45)</f>
        <v>48563288.048128426</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207489.86414438527</v>
      </c>
      <c r="S95" s="91">
        <f t="shared" si="27"/>
        <v>-7027.9159994147776</v>
      </c>
      <c r="T95" s="91">
        <f>O95*(1+'Control Panel'!$C$45)</f>
        <v>50132187.243205085</v>
      </c>
      <c r="U95" s="91">
        <f>P95*(1+'Control Panel'!$C$45)</f>
        <v>50020186.689572282</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213714.56006871685</v>
      </c>
      <c r="X95" s="91">
        <f t="shared" si="28"/>
        <v>-7238.7534793972154</v>
      </c>
      <c r="Y95" s="90">
        <f>T95*(1+'Control Panel'!$C$45)</f>
        <v>51636152.860501237</v>
      </c>
      <c r="Z95" s="90">
        <f>U95*(1+'Control Panel'!$C$45)</f>
        <v>51520792.290259451</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220125.99687077838</v>
      </c>
      <c r="AC95" s="92">
        <f t="shared" si="29"/>
        <v>-7455.9160837791278</v>
      </c>
      <c r="AD95" s="92">
        <f>Y95*(1+'Control Panel'!$C$45)</f>
        <v>53185237.446316272</v>
      </c>
      <c r="AE95" s="90">
        <f>Z95*(1+'Control Panel'!$C$45)</f>
        <v>53066416.058967233</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226729.77677690171</v>
      </c>
      <c r="AH95" s="90">
        <f t="shared" si="30"/>
        <v>-7679.5935662925185</v>
      </c>
      <c r="AI95" s="91">
        <f t="shared" si="31"/>
        <v>1105732.0664496659</v>
      </c>
      <c r="AJ95" s="91">
        <f t="shared" si="32"/>
        <v>1069506.6679038748</v>
      </c>
      <c r="AK95" s="91">
        <f t="shared" si="33"/>
        <v>-36225.398545791162</v>
      </c>
      <c r="AL95" s="93">
        <f t="shared" si="34"/>
        <v>1</v>
      </c>
    </row>
    <row r="96" spans="1:38" s="93" customFormat="1" ht="14" x14ac:dyDescent="0.3">
      <c r="A96" s="85" t="str">
        <f>'ESTIMATED Earned Revenue'!A97</f>
        <v>Salinas, CA</v>
      </c>
      <c r="B96" s="85"/>
      <c r="C96" s="86">
        <f>'ESTIMATED Earned Revenue'!$I97*1.07925</f>
        <v>45936532.451812498</v>
      </c>
      <c r="D96" s="86">
        <f>'ESTIMATED Earned Revenue'!$L97*1.07925</f>
        <v>45936532.451812498</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127707.526</v>
      </c>
      <c r="G96" s="88">
        <f t="shared" si="23"/>
        <v>4.4018033840954778E-3</v>
      </c>
      <c r="H96" s="89">
        <f t="shared" si="24"/>
        <v>2.7800863318093376E-3</v>
      </c>
      <c r="I96" s="90">
        <f t="shared" si="25"/>
        <v>-74496.058000000005</v>
      </c>
      <c r="J96" s="90">
        <f>C96*(1+'Control Panel'!$C$45)</f>
        <v>47314628.425366871</v>
      </c>
      <c r="K96" s="90">
        <f>D96*(1+'Control Panel'!$C$45)</f>
        <v>47314628.425366871</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201943.8852761006</v>
      </c>
      <c r="N96" s="91">
        <f t="shared" si="26"/>
        <v>-6325.804183899425</v>
      </c>
      <c r="O96" s="91">
        <f>J96*(1+'Control Panel'!$C$45)</f>
        <v>48734067.278127879</v>
      </c>
      <c r="P96" s="91">
        <f>K96*(1+'Control Panel'!$C$45)</f>
        <v>48734067.278127879</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208002.20183438365</v>
      </c>
      <c r="S96" s="91">
        <f t="shared" si="27"/>
        <v>-6515.5783094163926</v>
      </c>
      <c r="T96" s="91">
        <f>O96*(1+'Control Panel'!$C$45)</f>
        <v>50196089.296471715</v>
      </c>
      <c r="U96" s="91">
        <f>P96*(1+'Control Panel'!$C$45)</f>
        <v>50196089.296471715</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214242.26788941515</v>
      </c>
      <c r="X96" s="91">
        <f t="shared" si="28"/>
        <v>-6711.0456586989167</v>
      </c>
      <c r="Y96" s="90">
        <f>T96*(1+'Control Panel'!$C$45)</f>
        <v>51701971.97536587</v>
      </c>
      <c r="Z96" s="90">
        <f>U96*(1+'Control Panel'!$C$45)</f>
        <v>51701971.97536587</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220669.53592609763</v>
      </c>
      <c r="AC96" s="92">
        <f t="shared" si="29"/>
        <v>-6912.3770284598868</v>
      </c>
      <c r="AD96" s="92">
        <f>Y96*(1+'Control Panel'!$C$45)</f>
        <v>53253031.13462685</v>
      </c>
      <c r="AE96" s="90">
        <f>Z96*(1+'Control Panel'!$C$45)</f>
        <v>53253031.13462685</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227289.62200388056</v>
      </c>
      <c r="AH96" s="90">
        <f t="shared" si="30"/>
        <v>-7119.7483393136645</v>
      </c>
      <c r="AI96" s="91">
        <f t="shared" si="31"/>
        <v>1105732.0664496659</v>
      </c>
      <c r="AJ96" s="91">
        <f t="shared" si="32"/>
        <v>1072147.5129298777</v>
      </c>
      <c r="AK96" s="91">
        <f t="shared" si="33"/>
        <v>-33584.553519788198</v>
      </c>
      <c r="AL96" s="93">
        <f t="shared" si="34"/>
        <v>1</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127707.526</v>
      </c>
      <c r="G97" s="88">
        <f t="shared" si="23"/>
        <v>4.3115762101015925E-3</v>
      </c>
      <c r="H97" s="89">
        <f t="shared" si="24"/>
        <v>2.7231007485630449E-3</v>
      </c>
      <c r="I97" s="90">
        <f t="shared" si="25"/>
        <v>-74496.058000000005</v>
      </c>
      <c r="J97" s="90">
        <f>C97*(1+'Control Panel'!$C$45)</f>
        <v>48304768.690402582</v>
      </c>
      <c r="K97" s="90">
        <f>D97*(1+'Control Panel'!$C$45)</f>
        <v>48304768.690402582</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204914.30607120774</v>
      </c>
      <c r="N97" s="91">
        <f t="shared" si="26"/>
        <v>-3355.383388792281</v>
      </c>
      <c r="O97" s="91">
        <f>J97*(1+'Control Panel'!$C$45)</f>
        <v>49753911.751114659</v>
      </c>
      <c r="P97" s="91">
        <f>K97*(1+'Control Panel'!$C$45)</f>
        <v>49753911.751114659</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211061.73525334397</v>
      </c>
      <c r="S97" s="91">
        <f t="shared" si="27"/>
        <v>-3456.0448904560762</v>
      </c>
      <c r="T97" s="91">
        <f>O97*(1+'Control Panel'!$C$45)</f>
        <v>51246529.103648104</v>
      </c>
      <c r="U97" s="91">
        <f>P97*(1+'Control Panel'!$C$45)</f>
        <v>51246529.103648104</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217393.58731094431</v>
      </c>
      <c r="X97" s="91">
        <f t="shared" si="28"/>
        <v>-3559.726237169758</v>
      </c>
      <c r="Y97" s="90">
        <f>T97*(1+'Control Panel'!$C$45)</f>
        <v>52783924.976757549</v>
      </c>
      <c r="Z97" s="90">
        <f>U97*(1+'Control Panel'!$C$45)</f>
        <v>52783924.976757549</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223915.39493027265</v>
      </c>
      <c r="AC97" s="92">
        <f t="shared" si="29"/>
        <v>-3666.5180242848583</v>
      </c>
      <c r="AD97" s="92">
        <f>Y97*(1+'Control Panel'!$C$45)</f>
        <v>54367442.726060279</v>
      </c>
      <c r="AE97" s="90">
        <f>Z97*(1+'Control Panel'!$C$45)</f>
        <v>54367442.726060279</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230632.85677818084</v>
      </c>
      <c r="AH97" s="90">
        <f t="shared" si="30"/>
        <v>-3776.5135650133889</v>
      </c>
      <c r="AI97" s="91">
        <f t="shared" si="31"/>
        <v>1105732.0664496659</v>
      </c>
      <c r="AJ97" s="91">
        <f t="shared" si="32"/>
        <v>1087917.8803439497</v>
      </c>
      <c r="AK97" s="91">
        <f t="shared" si="33"/>
        <v>-17814.186105716275</v>
      </c>
      <c r="AL97" s="93">
        <f t="shared" si="34"/>
        <v>1</v>
      </c>
    </row>
    <row r="98" spans="1:80" s="93" customFormat="1" ht="14" x14ac:dyDescent="0.3">
      <c r="A98" s="85" t="str">
        <f>'ESTIMATED Earned Revenue'!A99</f>
        <v>Oklahoma City, OK</v>
      </c>
      <c r="B98" s="85"/>
      <c r="C98" s="86">
        <f>'ESTIMATED Earned Revenue'!$I99*1.07925</f>
        <v>47310780.718342498</v>
      </c>
      <c r="D98" s="86">
        <f>'ESTIMATED Earned Revenue'!$L99*1.07925</f>
        <v>44989855.751842499</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127707.526</v>
      </c>
      <c r="G98" s="88">
        <f t="shared" si="23"/>
        <v>4.2739430829473761E-3</v>
      </c>
      <c r="H98" s="89">
        <f t="shared" si="24"/>
        <v>2.8385849179960953E-3</v>
      </c>
      <c r="I98" s="90">
        <f t="shared" si="25"/>
        <v>-74496.058000000005</v>
      </c>
      <c r="J98" s="90">
        <f>C98*(1+'Control Panel'!$C$45)</f>
        <v>48730104.139892772</v>
      </c>
      <c r="K98" s="90">
        <f>D98*(1+'Control Panel'!$C$45)</f>
        <v>46339551.424397774</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199018.65427319333</v>
      </c>
      <c r="N98" s="91">
        <f t="shared" si="26"/>
        <v>-9251.0351868066937</v>
      </c>
      <c r="O98" s="91">
        <f>J98*(1+'Control Panel'!$C$45)</f>
        <v>50192007.264089555</v>
      </c>
      <c r="P98" s="91">
        <f>K98*(1+'Control Panel'!$C$45)</f>
        <v>47729737.967129707</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204989.21390138913</v>
      </c>
      <c r="S98" s="91">
        <f t="shared" si="27"/>
        <v>-9528.5662424109178</v>
      </c>
      <c r="T98" s="91">
        <f>O98*(1+'Control Panel'!$C$45)</f>
        <v>51697767.482012242</v>
      </c>
      <c r="U98" s="91">
        <f>P98*(1+'Control Panel'!$C$45)</f>
        <v>49161630.106143601</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211138.89031843081</v>
      </c>
      <c r="X98" s="91">
        <f t="shared" si="28"/>
        <v>-9814.4232296832488</v>
      </c>
      <c r="Y98" s="90">
        <f>T98*(1+'Control Panel'!$C$45)</f>
        <v>53248700.50647261</v>
      </c>
      <c r="Z98" s="90">
        <f>U98*(1+'Control Panel'!$C$45)</f>
        <v>50636479.009327911</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217473.05702798374</v>
      </c>
      <c r="AC98" s="92">
        <f t="shared" si="29"/>
        <v>-10108.855926573771</v>
      </c>
      <c r="AD98" s="92">
        <f>Y98*(1+'Control Panel'!$C$45)</f>
        <v>54846161.521666788</v>
      </c>
      <c r="AE98" s="90">
        <f>Z98*(1+'Control Panel'!$C$45)</f>
        <v>52155573.379607752</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223997.24873882325</v>
      </c>
      <c r="AH98" s="90">
        <f t="shared" si="30"/>
        <v>-10412.121604370972</v>
      </c>
      <c r="AI98" s="91">
        <f t="shared" si="31"/>
        <v>1105732.0664496659</v>
      </c>
      <c r="AJ98" s="91">
        <f t="shared" si="32"/>
        <v>1056617.0642598204</v>
      </c>
      <c r="AK98" s="91">
        <f t="shared" si="33"/>
        <v>-49115.002189845545</v>
      </c>
      <c r="AL98" s="93">
        <f t="shared" si="34"/>
        <v>1</v>
      </c>
    </row>
    <row r="99" spans="1:80" s="93" customFormat="1" ht="14" x14ac:dyDescent="0.3">
      <c r="A99" s="85" t="str">
        <f>'ESTIMATED Earned Revenue'!A100</f>
        <v>New Orleans, LA</v>
      </c>
      <c r="B99" s="85"/>
      <c r="C99" s="94">
        <f>'ESTIMATED Earned Revenue'!$I100*1.07925</f>
        <v>48347033.819250003</v>
      </c>
      <c r="D99" s="94">
        <f>'ESTIMATED Earned Revenue'!$L100*1.07925</f>
        <v>38595035.506499998</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119759.24501300001</v>
      </c>
      <c r="G99" s="88">
        <f t="shared" ref="G99:G130" si="35">E99/$C99</f>
        <v>4.1823369093532681E-3</v>
      </c>
      <c r="H99" s="89">
        <f t="shared" ref="H99:H130" si="36">F99/$D99</f>
        <v>3.1029701991809465E-3</v>
      </c>
      <c r="I99" s="90">
        <f t="shared" ref="I99:I130" si="37">F99-E99</f>
        <v>-82444.338986999996</v>
      </c>
      <c r="J99" s="90">
        <f>C99*(1+'Control Panel'!$C$45)</f>
        <v>49797444.833827503</v>
      </c>
      <c r="K99" s="90">
        <f>D99*(1+'Control Panel'!$C$45)</f>
        <v>39752886.571695</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179258.659715085</v>
      </c>
      <c r="N99" s="91">
        <f t="shared" ref="N99:N130" si="38">M99-L99</f>
        <v>-29011.029744915024</v>
      </c>
      <c r="O99" s="91">
        <f>J99*(1+'Control Panel'!$C$45)</f>
        <v>51291368.178842328</v>
      </c>
      <c r="P99" s="91">
        <f>K99*(1+'Control Panel'!$C$45)</f>
        <v>40945473.168845855</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184636.41950653755</v>
      </c>
      <c r="S99" s="91">
        <f t="shared" ref="S99:S130" si="39">R99-Q99</f>
        <v>-29881.360637262493</v>
      </c>
      <c r="T99" s="91">
        <f>O99*(1+'Control Panel'!$C$45)</f>
        <v>52830109.224207602</v>
      </c>
      <c r="U99" s="91">
        <f>P99*(1+'Control Panel'!$C$45)</f>
        <v>42173837.363911234</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190175.51209173369</v>
      </c>
      <c r="X99" s="91">
        <f t="shared" ref="X99:X130" si="40">W99-V99</f>
        <v>-30777.801456380374</v>
      </c>
      <c r="Y99" s="90">
        <f>T99*(1+'Control Panel'!$C$45)</f>
        <v>54415012.500933833</v>
      </c>
      <c r="Z99" s="90">
        <f>U99*(1+'Control Panel'!$C$45)</f>
        <v>43439052.484828569</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195880.77745448571</v>
      </c>
      <c r="AC99" s="92">
        <f t="shared" ref="AC99:AC130" si="41">AB99-AA99</f>
        <v>-31701.135500071803</v>
      </c>
      <c r="AD99" s="92">
        <f>Y99*(1+'Control Panel'!$C$45)</f>
        <v>56047462.875961848</v>
      </c>
      <c r="AE99" s="90">
        <f>Z99*(1+'Control Panel'!$C$45)</f>
        <v>44742224.059373431</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201757.20077812031</v>
      </c>
      <c r="AH99" s="90">
        <f t="shared" ref="AH99:AH130" si="42">AG99-AF99</f>
        <v>-32652.169565073913</v>
      </c>
      <c r="AI99" s="91">
        <f t="shared" ref="AI99:AI130" si="43">L99+Q99+V99+AA99+AF99</f>
        <v>1105732.0664496659</v>
      </c>
      <c r="AJ99" s="91">
        <f t="shared" ref="AJ99:AJ130" si="44">M99+R99+W99+AB99+AG99</f>
        <v>951708.56954596227</v>
      </c>
      <c r="AK99" s="91">
        <f t="shared" ref="AK99:AK130" si="45">AJ99-AI99</f>
        <v>-154023.49690370366</v>
      </c>
      <c r="AL99" s="93">
        <f t="shared" si="34"/>
        <v>1</v>
      </c>
    </row>
    <row r="100" spans="1:80" s="93" customFormat="1" ht="14" x14ac:dyDescent="0.3">
      <c r="A100" s="85" t="str">
        <f>'ESTIMATED Earned Revenue'!A101</f>
        <v>Edmonton, AB</v>
      </c>
      <c r="B100" s="85"/>
      <c r="C100" s="86">
        <f>'ESTIMATED Earned Revenue'!$I101*1.07925</f>
        <v>49117181.223000005</v>
      </c>
      <c r="D100" s="86">
        <f>'ESTIMATED Earned Revenue'!$L101*1.07925</f>
        <v>48824164.848000005</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127707.526</v>
      </c>
      <c r="G100" s="88">
        <f t="shared" si="35"/>
        <v>4.1167587179313644E-3</v>
      </c>
      <c r="H100" s="89">
        <f t="shared" si="36"/>
        <v>2.615662272925316E-3</v>
      </c>
      <c r="I100" s="90">
        <f t="shared" si="37"/>
        <v>-74496.058000000005</v>
      </c>
      <c r="J100" s="90">
        <f>C100*(1+'Control Panel'!$C$45)</f>
        <v>50590696.659690008</v>
      </c>
      <c r="K100" s="90">
        <f>D100*(1+'Control Panel'!$C$45)</f>
        <v>50288889.793440007</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210866.66938032</v>
      </c>
      <c r="N100" s="91">
        <f t="shared" si="38"/>
        <v>2596.97992031998</v>
      </c>
      <c r="O100" s="91">
        <f>J100*(1+'Control Panel'!$C$45)</f>
        <v>52108417.559480712</v>
      </c>
      <c r="P100" s="91">
        <f>K100*(1+'Control Panel'!$C$45)</f>
        <v>51797556.487243205</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217192.66946172962</v>
      </c>
      <c r="S100" s="91">
        <f t="shared" si="39"/>
        <v>2674.8893179295701</v>
      </c>
      <c r="T100" s="91">
        <f>O100*(1+'Control Panel'!$C$45)</f>
        <v>53671670.086265132</v>
      </c>
      <c r="U100" s="91">
        <f>P100*(1+'Control Panel'!$C$45)</f>
        <v>53351483.181860507</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223708.44954558153</v>
      </c>
      <c r="X100" s="91">
        <f t="shared" si="40"/>
        <v>2755.1359974674706</v>
      </c>
      <c r="Y100" s="90">
        <f>T100*(1+'Control Panel'!$C$45)</f>
        <v>55281820.188853085</v>
      </c>
      <c r="Z100" s="90">
        <f>U100*(1+'Control Panel'!$C$45)</f>
        <v>54952027.677316323</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230419.703031949</v>
      </c>
      <c r="AC100" s="92">
        <f t="shared" si="41"/>
        <v>2837.790077391488</v>
      </c>
      <c r="AD100" s="92">
        <f>Y100*(1+'Control Panel'!$C$45)</f>
        <v>56940274.794518679</v>
      </c>
      <c r="AE100" s="90">
        <f>Z100*(1+'Control Panel'!$C$45)</f>
        <v>56600588.507635817</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237332.29412290745</v>
      </c>
      <c r="AH100" s="90">
        <f t="shared" si="42"/>
        <v>2922.9237797132228</v>
      </c>
      <c r="AI100" s="91">
        <f t="shared" si="43"/>
        <v>1105732.0664496659</v>
      </c>
      <c r="AJ100" s="91">
        <f t="shared" si="44"/>
        <v>1119519.7855424876</v>
      </c>
      <c r="AK100" s="91">
        <f t="shared" si="45"/>
        <v>13787.719092821702</v>
      </c>
      <c r="AL100" s="93">
        <f t="shared" si="34"/>
        <v>0</v>
      </c>
    </row>
    <row r="101" spans="1:80" s="100" customFormat="1" ht="14.5" thickBot="1" x14ac:dyDescent="0.35">
      <c r="A101" s="85" t="str">
        <f>'ESTIMATED Earned Revenue'!A102</f>
        <v>Rochester, NY</v>
      </c>
      <c r="B101" s="85"/>
      <c r="C101" s="86">
        <f>'ESTIMATED Earned Revenue'!$I102*1.07925</f>
        <v>50792929.309155002</v>
      </c>
      <c r="D101" s="86">
        <f>'ESTIMATED Earned Revenue'!$L102*1.07925</f>
        <v>33454880.587905001</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109478.93517581001</v>
      </c>
      <c r="G101" s="88">
        <f t="shared" si="35"/>
        <v>3.9809396061659015E-3</v>
      </c>
      <c r="H101" s="89">
        <f t="shared" si="36"/>
        <v>3.2724353891548522E-3</v>
      </c>
      <c r="I101" s="90">
        <f t="shared" si="37"/>
        <v>-92724.648824189993</v>
      </c>
      <c r="J101" s="90">
        <f>C101*(1+'Control Panel'!$C$45)</f>
        <v>52316717.188429654</v>
      </c>
      <c r="K101" s="90">
        <f>D101*(1+'Control Panel'!$C$45)</f>
        <v>34458527.005542152</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163375.58101662644</v>
      </c>
      <c r="N101" s="91">
        <f t="shared" si="38"/>
        <v>-44894.108443373581</v>
      </c>
      <c r="O101" s="91">
        <f>J101*(1+'Control Panel'!$C$45)</f>
        <v>53886218.704082541</v>
      </c>
      <c r="P101" s="91">
        <f>K101*(1+'Control Panel'!$C$45)</f>
        <v>35492282.815708414</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168276.84844712523</v>
      </c>
      <c r="S101" s="91">
        <f t="shared" si="39"/>
        <v>-46240.931696674816</v>
      </c>
      <c r="T101" s="91">
        <f>O101*(1+'Control Panel'!$C$45)</f>
        <v>55502805.265205018</v>
      </c>
      <c r="U101" s="91">
        <f>P101*(1+'Control Panel'!$C$45)</f>
        <v>36557051.300179668</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173325.15390053901</v>
      </c>
      <c r="X101" s="91">
        <f t="shared" si="40"/>
        <v>-47628.159647575056</v>
      </c>
      <c r="Y101" s="90">
        <f>T101*(1+'Control Panel'!$C$45)</f>
        <v>57167889.423161171</v>
      </c>
      <c r="Z101" s="90">
        <f>U101*(1+'Control Panel'!$C$45)</f>
        <v>37653762.839185059</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178524.90851755519</v>
      </c>
      <c r="AC101" s="92">
        <f t="shared" si="41"/>
        <v>-49057.004437002324</v>
      </c>
      <c r="AD101" s="92">
        <f>Y101*(1+'Control Panel'!$C$45)</f>
        <v>58882926.105856009</v>
      </c>
      <c r="AE101" s="90">
        <f>Z101*(1+'Control Panel'!$C$45)</f>
        <v>38783375.724360615</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183880.65577308185</v>
      </c>
      <c r="AH101" s="90">
        <f t="shared" si="42"/>
        <v>-50528.714570112381</v>
      </c>
      <c r="AI101" s="91">
        <f t="shared" si="43"/>
        <v>1105732.0664496659</v>
      </c>
      <c r="AJ101" s="91">
        <f t="shared" si="44"/>
        <v>867383.14765492768</v>
      </c>
      <c r="AK101" s="91">
        <f t="shared" si="45"/>
        <v>-238348.91879473825</v>
      </c>
      <c r="AL101" s="93">
        <f t="shared" si="34"/>
        <v>1</v>
      </c>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39768994.842022493</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122107.16368404499</v>
      </c>
      <c r="G102" s="88">
        <f t="shared" si="35"/>
        <v>3.9274115047096521E-3</v>
      </c>
      <c r="H102" s="89">
        <f t="shared" si="36"/>
        <v>3.070411112201877E-3</v>
      </c>
      <c r="I102" s="90">
        <f t="shared" si="37"/>
        <v>-80096.420315955009</v>
      </c>
      <c r="J102" s="90">
        <f>C102*(1+'Control Panel'!$C$45)</f>
        <v>53029760.510261849</v>
      </c>
      <c r="K102" s="90">
        <f>D102*(1+'Control Panel'!$C$45)</f>
        <v>40962064.687283166</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182886.1940618495</v>
      </c>
      <c r="N102" s="91">
        <f t="shared" si="38"/>
        <v>-25383.495398150524</v>
      </c>
      <c r="O102" s="91">
        <f>J102*(1+'Control Panel'!$C$45)</f>
        <v>54620653.325569704</v>
      </c>
      <c r="P102" s="91">
        <f>K102*(1+'Control Panel'!$C$45)</f>
        <v>42190926.627901658</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188372.77988370496</v>
      </c>
      <c r="S102" s="91">
        <f t="shared" si="39"/>
        <v>-26145.000260095083</v>
      </c>
      <c r="T102" s="91">
        <f>O102*(1+'Control Panel'!$C$45)</f>
        <v>56259272.925336793</v>
      </c>
      <c r="U102" s="91">
        <f>P102*(1+'Control Panel'!$C$45)</f>
        <v>43456654.426738709</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194023.96328021612</v>
      </c>
      <c r="X102" s="91">
        <f t="shared" si="40"/>
        <v>-26929.350267897942</v>
      </c>
      <c r="Y102" s="90">
        <f>T102*(1+'Control Panel'!$C$45)</f>
        <v>57947051.1130969</v>
      </c>
      <c r="Z102" s="90">
        <f>U102*(1+'Control Panel'!$C$45)</f>
        <v>44760354.059540875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199844.68217862264</v>
      </c>
      <c r="AC102" s="92">
        <f t="shared" si="41"/>
        <v>-27737.230775934877</v>
      </c>
      <c r="AD102" s="92">
        <f>Y102*(1+'Control Panel'!$C$45)</f>
        <v>59685462.646489806</v>
      </c>
      <c r="AE102" s="90">
        <f>Z102*(1+'Control Panel'!$C$45)</f>
        <v>46103164.681327105</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205840.02264398133</v>
      </c>
      <c r="AH102" s="90">
        <f t="shared" si="42"/>
        <v>-28569.3476992129</v>
      </c>
      <c r="AI102" s="91">
        <f t="shared" si="43"/>
        <v>1105732.0664496659</v>
      </c>
      <c r="AJ102" s="91">
        <f t="shared" si="44"/>
        <v>970967.64204837452</v>
      </c>
      <c r="AK102" s="91">
        <f t="shared" si="45"/>
        <v>-134764.42440129141</v>
      </c>
      <c r="AL102" s="93">
        <f t="shared" si="34"/>
        <v>1</v>
      </c>
    </row>
    <row r="103" spans="1:80" s="93" customFormat="1" ht="14" x14ac:dyDescent="0.3">
      <c r="A103" s="85" t="str">
        <f>'ESTIMATED Earned Revenue'!A104</f>
        <v>Jacksonville, FL</v>
      </c>
      <c r="B103" s="85"/>
      <c r="C103" s="86">
        <f>'ESTIMATED Earned Revenue'!$I104*1.07925</f>
        <v>51489459.063000001</v>
      </c>
      <c r="D103" s="86">
        <f>'ESTIMATED Earned Revenue'!$L104*1.07925</f>
        <v>44905496.596500002</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127707.526</v>
      </c>
      <c r="G103" s="88">
        <f t="shared" si="35"/>
        <v>3.9270869742988272E-3</v>
      </c>
      <c r="H103" s="89">
        <f t="shared" si="36"/>
        <v>2.8439174639915618E-3</v>
      </c>
      <c r="I103" s="90">
        <f t="shared" si="37"/>
        <v>-74496.058000000005</v>
      </c>
      <c r="J103" s="90">
        <f>C103*(1+'Control Panel'!$C$45)</f>
        <v>53034142.834890001</v>
      </c>
      <c r="K103" s="90">
        <f>D103*(1+'Control Panel'!$C$45)</f>
        <v>46252661.494395003</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198757.98448318499</v>
      </c>
      <c r="N103" s="91">
        <f t="shared" si="38"/>
        <v>-9511.7049768150318</v>
      </c>
      <c r="O103" s="91">
        <f>J103*(1+'Control Panel'!$C$45)</f>
        <v>54625167.119936705</v>
      </c>
      <c r="P103" s="91">
        <f>K103*(1+'Control Panel'!$C$45)</f>
        <v>47640241.339226857</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204720.72401768056</v>
      </c>
      <c r="S103" s="91">
        <f t="shared" si="39"/>
        <v>-9797.0561261194816</v>
      </c>
      <c r="T103" s="91">
        <f>O103*(1+'Control Panel'!$C$45)</f>
        <v>56263922.133534804</v>
      </c>
      <c r="U103" s="91">
        <f>P103*(1+'Control Panel'!$C$45)</f>
        <v>49069448.579403661</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210862.34573821098</v>
      </c>
      <c r="X103" s="91">
        <f t="shared" si="40"/>
        <v>-10090.967809903086</v>
      </c>
      <c r="Y103" s="90">
        <f>T103*(1+'Control Panel'!$C$45)</f>
        <v>57951839.797540851</v>
      </c>
      <c r="Z103" s="90">
        <f>U103*(1+'Control Panel'!$C$45)</f>
        <v>50541532.036785774</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217188.21611035735</v>
      </c>
      <c r="AC103" s="92">
        <f t="shared" si="41"/>
        <v>-10393.696844200167</v>
      </c>
      <c r="AD103" s="92">
        <f>Y103*(1+'Control Panel'!$C$45)</f>
        <v>59690394.991467081</v>
      </c>
      <c r="AE103" s="90">
        <f>Z103*(1+'Control Panel'!$C$45)</f>
        <v>52057777.997889347</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223703.86259366805</v>
      </c>
      <c r="AH103" s="90">
        <f t="shared" si="42"/>
        <v>-10705.507749526179</v>
      </c>
      <c r="AI103" s="91">
        <f t="shared" si="43"/>
        <v>1105732.0664496659</v>
      </c>
      <c r="AJ103" s="91">
        <f t="shared" si="44"/>
        <v>1055233.1329431019</v>
      </c>
      <c r="AK103" s="91">
        <f t="shared" si="45"/>
        <v>-50498.933506564004</v>
      </c>
      <c r="AL103" s="93">
        <f t="shared" si="34"/>
        <v>1</v>
      </c>
    </row>
    <row r="104" spans="1:80" s="93" customFormat="1" ht="14" x14ac:dyDescent="0.3">
      <c r="A104" s="85" t="str">
        <f>'ESTIMATED Earned Revenue'!A105</f>
        <v>Spokane, WA</v>
      </c>
      <c r="B104" s="85"/>
      <c r="C104" s="86">
        <f>'ESTIMATED Earned Revenue'!$I105*1.07925</f>
        <v>51815846.927250005</v>
      </c>
      <c r="D104" s="86">
        <f>'ESTIMATED Earned Revenue'!$L105*1.07925</f>
        <v>51815846.927250005</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127707.526</v>
      </c>
      <c r="G104" s="88">
        <f t="shared" si="35"/>
        <v>3.902350265236347E-3</v>
      </c>
      <c r="H104" s="89">
        <f t="shared" si="36"/>
        <v>2.4646422585604499E-3</v>
      </c>
      <c r="I104" s="90">
        <f t="shared" si="37"/>
        <v>-74496.058000000005</v>
      </c>
      <c r="J104" s="90">
        <f>C104*(1+'Control Panel'!$C$45)</f>
        <v>53370322.335067503</v>
      </c>
      <c r="K104" s="90">
        <f>D104*(1+'Control Panel'!$C$45)</f>
        <v>53370322.335067503</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220110.96700520252</v>
      </c>
      <c r="N104" s="91">
        <f t="shared" si="38"/>
        <v>11841.277545202494</v>
      </c>
      <c r="O104" s="91">
        <f>J104*(1+'Control Panel'!$C$45)</f>
        <v>54971432.005119532</v>
      </c>
      <c r="P104" s="91">
        <f>K104*(1+'Control Panel'!$C$45)</f>
        <v>54971432.005119532</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226714.29601535859</v>
      </c>
      <c r="S104" s="91">
        <f t="shared" si="39"/>
        <v>12196.515871558542</v>
      </c>
      <c r="T104" s="91">
        <f>O104*(1+'Control Panel'!$C$45)</f>
        <v>56620574.96527312</v>
      </c>
      <c r="U104" s="91">
        <f>P104*(1+'Control Panel'!$C$45)</f>
        <v>56620574.96527312</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233515.72489581938</v>
      </c>
      <c r="X104" s="91">
        <f t="shared" si="40"/>
        <v>12562.411347705318</v>
      </c>
      <c r="Y104" s="90">
        <f>T104*(1+'Control Panel'!$C$45)</f>
        <v>58319192.214231312</v>
      </c>
      <c r="Z104" s="90">
        <f>U104*(1+'Control Panel'!$C$45)</f>
        <v>58319192.214231312</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240521.19664269395</v>
      </c>
      <c r="AC104" s="92">
        <f t="shared" si="41"/>
        <v>12939.283688136435</v>
      </c>
      <c r="AD104" s="92">
        <f>Y104*(1+'Control Panel'!$C$45)</f>
        <v>60068767.980658256</v>
      </c>
      <c r="AE104" s="90">
        <f>Z104*(1+'Control Panel'!$C$45)</f>
        <v>60068767.980658256</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247736.83254197479</v>
      </c>
      <c r="AH104" s="90">
        <f t="shared" si="42"/>
        <v>13327.462198780559</v>
      </c>
      <c r="AI104" s="91">
        <f t="shared" si="43"/>
        <v>1105732.0664496659</v>
      </c>
      <c r="AJ104" s="91">
        <f t="shared" si="44"/>
        <v>1168599.0171010492</v>
      </c>
      <c r="AK104" s="91">
        <f t="shared" si="45"/>
        <v>62866.95065138326</v>
      </c>
      <c r="AL104" s="93">
        <f t="shared" si="34"/>
        <v>0</v>
      </c>
    </row>
    <row r="105" spans="1:80" s="93" customFormat="1" ht="14" x14ac:dyDescent="0.3">
      <c r="A105" s="85" t="str">
        <f>'ESTIMATED Earned Revenue'!A106</f>
        <v>South Bend, IN</v>
      </c>
      <c r="B105" s="85"/>
      <c r="C105" s="86">
        <f>'ESTIMATED Earned Revenue'!$I106*1.07925</f>
        <v>52383074.296417497</v>
      </c>
      <c r="D105" s="86">
        <f>'ESTIMATED Earned Revenue'!$L106*1.07925</f>
        <v>51730326.326227501</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127707.526</v>
      </c>
      <c r="G105" s="88">
        <f t="shared" si="35"/>
        <v>3.8600938703177413E-3</v>
      </c>
      <c r="H105" s="89">
        <f t="shared" si="36"/>
        <v>2.4687168063591302E-3</v>
      </c>
      <c r="I105" s="90">
        <f t="shared" si="37"/>
        <v>-74496.058000000005</v>
      </c>
      <c r="J105" s="90">
        <f>C105*(1+'Control Panel'!$C$45)</f>
        <v>53954566.525310025</v>
      </c>
      <c r="K105" s="90">
        <f>D105*(1+'Control Panel'!$C$45)</f>
        <v>53282236.116014324</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219846.70834804297</v>
      </c>
      <c r="N105" s="91">
        <f t="shared" si="38"/>
        <v>11577.018888042949</v>
      </c>
      <c r="O105" s="91">
        <f>J105*(1+'Control Panel'!$C$45)</f>
        <v>55573203.521069326</v>
      </c>
      <c r="P105" s="91">
        <f>K105*(1+'Control Panel'!$C$45)</f>
        <v>54880703.199494757</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226442.10959848427</v>
      </c>
      <c r="S105" s="91">
        <f t="shared" si="39"/>
        <v>11924.329454684223</v>
      </c>
      <c r="T105" s="91">
        <f>O105*(1+'Control Panel'!$C$45)</f>
        <v>57240399.626701407</v>
      </c>
      <c r="U105" s="91">
        <f>P105*(1+'Control Panel'!$C$45)</f>
        <v>56527124.295479603</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233235.3728864388</v>
      </c>
      <c r="X105" s="91">
        <f t="shared" si="40"/>
        <v>12282.059338324732</v>
      </c>
      <c r="Y105" s="90">
        <f>T105*(1+'Control Panel'!$C$45)</f>
        <v>58957611.615502454</v>
      </c>
      <c r="Z105" s="90">
        <f>U105*(1+'Control Panel'!$C$45)</f>
        <v>58222938.02434399</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240232.434073032</v>
      </c>
      <c r="AC105" s="92">
        <f t="shared" si="41"/>
        <v>12650.521118474484</v>
      </c>
      <c r="AD105" s="92">
        <f>Y105*(1+'Control Panel'!$C$45)</f>
        <v>60726339.963967532</v>
      </c>
      <c r="AE105" s="90">
        <f>Z105*(1+'Control Panel'!$C$45)</f>
        <v>59969626.165074311</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247439.40709522294</v>
      </c>
      <c r="AH105" s="90">
        <f t="shared" si="42"/>
        <v>13030.036752028711</v>
      </c>
      <c r="AI105" s="91">
        <f t="shared" si="43"/>
        <v>1105732.0664496659</v>
      </c>
      <c r="AJ105" s="91">
        <f t="shared" si="44"/>
        <v>1167196.0320012209</v>
      </c>
      <c r="AK105" s="91">
        <f t="shared" si="45"/>
        <v>61463.965551554924</v>
      </c>
      <c r="AL105" s="93">
        <f t="shared" si="34"/>
        <v>0</v>
      </c>
    </row>
    <row r="106" spans="1:80" s="93" customFormat="1" ht="14" x14ac:dyDescent="0.3">
      <c r="A106" s="85" t="str">
        <f>'ESTIMATED Earned Revenue'!A107</f>
        <v>Bridgeport, CT</v>
      </c>
      <c r="B106" s="85"/>
      <c r="C106" s="86">
        <f>'ESTIMATED Earned Revenue'!$I107*1.07925</f>
        <v>52694848.565250002</v>
      </c>
      <c r="D106" s="86">
        <f>'ESTIMATED Earned Revenue'!$L107*1.07925</f>
        <v>52694848.565250002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127707.526</v>
      </c>
      <c r="G106" s="88">
        <f t="shared" si="35"/>
        <v>3.8372552442127068E-3</v>
      </c>
      <c r="H106" s="89">
        <f t="shared" si="36"/>
        <v>2.4235296139406243E-3</v>
      </c>
      <c r="I106" s="90">
        <f t="shared" si="37"/>
        <v>-74496.058000000005</v>
      </c>
      <c r="J106" s="90">
        <f>C106*(1+'Control Panel'!$C$45)</f>
        <v>54275694.022207506</v>
      </c>
      <c r="K106" s="90">
        <f>D106*(1+'Control Panel'!$C$45)</f>
        <v>54275694.022207506</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222827.0820666225</v>
      </c>
      <c r="N106" s="91">
        <f t="shared" si="38"/>
        <v>14557.392606622481</v>
      </c>
      <c r="O106" s="91">
        <f>J106*(1+'Control Panel'!$C$45)</f>
        <v>55903964.84287373</v>
      </c>
      <c r="P106" s="91">
        <f>K106*(1+'Control Panel'!$C$45)</f>
        <v>55903964.84287373</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229511.8945286212</v>
      </c>
      <c r="S106" s="91">
        <f t="shared" si="39"/>
        <v>14994.11438482115</v>
      </c>
      <c r="T106" s="91">
        <f>O106*(1+'Control Panel'!$C$45)</f>
        <v>57581083.788159944</v>
      </c>
      <c r="U106" s="91">
        <f>P106*(1+'Control Panel'!$C$45)</f>
        <v>57581083.788159944</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236397.25136447983</v>
      </c>
      <c r="X106" s="91">
        <f t="shared" si="40"/>
        <v>15443.937816365768</v>
      </c>
      <c r="Y106" s="90">
        <f>T106*(1+'Control Panel'!$C$45)</f>
        <v>59308516.301804744</v>
      </c>
      <c r="Z106" s="90">
        <f>U106*(1+'Control Panel'!$C$45)</f>
        <v>59308516.301804744</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243489.16890541423</v>
      </c>
      <c r="AC106" s="92">
        <f t="shared" si="41"/>
        <v>15907.255950856721</v>
      </c>
      <c r="AD106" s="92">
        <f>Y106*(1+'Control Panel'!$C$45)</f>
        <v>61087771.790858887</v>
      </c>
      <c r="AE106" s="90">
        <f>Z106*(1+'Control Panel'!$C$45)</f>
        <v>61087771.790858887</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250793.84397257667</v>
      </c>
      <c r="AH106" s="90">
        <f t="shared" si="42"/>
        <v>16384.473629382439</v>
      </c>
      <c r="AI106" s="91">
        <f t="shared" si="43"/>
        <v>1105732.0664496659</v>
      </c>
      <c r="AJ106" s="91">
        <f t="shared" si="44"/>
        <v>1183019.2408377142</v>
      </c>
      <c r="AK106" s="91">
        <f t="shared" si="45"/>
        <v>77287.174388048239</v>
      </c>
      <c r="AL106" s="93">
        <f t="shared" si="34"/>
        <v>0</v>
      </c>
    </row>
    <row r="107" spans="1:80" s="93" customFormat="1" ht="14" x14ac:dyDescent="0.3">
      <c r="A107" s="85" t="str">
        <f>'ESTIMATED Earned Revenue'!A108</f>
        <v>Columbus, OH</v>
      </c>
      <c r="B107" s="85"/>
      <c r="C107" s="86">
        <f>'ESTIMATED Earned Revenue'!$I108*1.07925</f>
        <v>54439996.290119998</v>
      </c>
      <c r="D107" s="86">
        <f>'ESTIMATED Earned Revenue'!$L108*1.07925</f>
        <v>42154942.7862975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126879.059572595</v>
      </c>
      <c r="G107" s="88">
        <f t="shared" si="35"/>
        <v>3.7142468365064301E-3</v>
      </c>
      <c r="H107" s="89">
        <f t="shared" si="36"/>
        <v>3.0098263972460461E-3</v>
      </c>
      <c r="I107" s="90">
        <f t="shared" si="37"/>
        <v>-75324.524427405006</v>
      </c>
      <c r="J107" s="90">
        <f>C107*(1+'Control Panel'!$C$45)</f>
        <v>56073196.178823598</v>
      </c>
      <c r="K107" s="90">
        <f>D107*(1+'Control Panel'!$C$45)</f>
        <v>43419591.069886424</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190258.77320965927</v>
      </c>
      <c r="N107" s="91">
        <f t="shared" si="38"/>
        <v>-18010.916250340757</v>
      </c>
      <c r="O107" s="91">
        <f>J107*(1+'Control Panel'!$C$45)</f>
        <v>57755392.064188309</v>
      </c>
      <c r="P107" s="91">
        <f>K107*(1+'Control Panel'!$C$45)</f>
        <v>44722178.801983021</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195966.53640594907</v>
      </c>
      <c r="S107" s="91">
        <f t="shared" si="39"/>
        <v>-18551.243737850979</v>
      </c>
      <c r="T107" s="91">
        <f>O107*(1+'Control Panel'!$C$45)</f>
        <v>59488053.826113962</v>
      </c>
      <c r="U107" s="91">
        <f>P107*(1+'Control Panel'!$C$45)</f>
        <v>46063844.166042514</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201845.53249812755</v>
      </c>
      <c r="X107" s="91">
        <f t="shared" si="40"/>
        <v>-19107.781049986515</v>
      </c>
      <c r="Y107" s="90">
        <f>T107*(1+'Control Panel'!$C$45)</f>
        <v>61272695.440897383</v>
      </c>
      <c r="Z107" s="90">
        <f>U107*(1+'Control Panel'!$C$45)</f>
        <v>47445759.491023794</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207900.8984730714</v>
      </c>
      <c r="AC107" s="92">
        <f t="shared" si="41"/>
        <v>-19681.014481486112</v>
      </c>
      <c r="AD107" s="92">
        <f>Y107*(1+'Control Panel'!$C$45)</f>
        <v>63110876.304124303</v>
      </c>
      <c r="AE107" s="90">
        <f>Z107*(1+'Control Panel'!$C$45)</f>
        <v>48869132.275754511</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214137.92542726354</v>
      </c>
      <c r="AH107" s="90">
        <f t="shared" si="42"/>
        <v>-20271.444915930682</v>
      </c>
      <c r="AI107" s="91">
        <f t="shared" si="43"/>
        <v>1105732.0664496659</v>
      </c>
      <c r="AJ107" s="91">
        <f t="shared" si="44"/>
        <v>1010109.6660140709</v>
      </c>
      <c r="AK107" s="91">
        <f t="shared" si="45"/>
        <v>-95622.400435595075</v>
      </c>
      <c r="AL107" s="93">
        <f t="shared" si="34"/>
        <v>1</v>
      </c>
    </row>
    <row r="108" spans="1:80" s="93" customFormat="1" ht="14" x14ac:dyDescent="0.3">
      <c r="A108" s="85" t="str">
        <f>'ESTIMATED Earned Revenue'!A109</f>
        <v>Wilmington, DE</v>
      </c>
      <c r="B108" s="85"/>
      <c r="C108" s="86">
        <f>'ESTIMATED Earned Revenue'!$I109*1.07925</f>
        <v>56049968.815890007</v>
      </c>
      <c r="D108" s="86">
        <f>'ESTIMATED Earned Revenue'!$L109*1.07925</f>
        <v>30016077.76374751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102601.32952749502</v>
      </c>
      <c r="G108" s="88">
        <f t="shared" si="35"/>
        <v>3.607559259563332E-3</v>
      </c>
      <c r="H108" s="89">
        <f t="shared" si="36"/>
        <v>3.4182124105306567E-3</v>
      </c>
      <c r="I108" s="90">
        <f t="shared" si="37"/>
        <v>-99602.254472504981</v>
      </c>
      <c r="J108" s="90">
        <f>C108*(1+'Control Panel'!$C$45)</f>
        <v>57731467.880366705</v>
      </c>
      <c r="K108" s="90">
        <f>D108*(1+'Control Panel'!$C$45)</f>
        <v>30916560.096659936</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152749.68028997982</v>
      </c>
      <c r="N108" s="91">
        <f t="shared" si="38"/>
        <v>-55520.009170020203</v>
      </c>
      <c r="O108" s="91">
        <f>J108*(1+'Control Panel'!$C$45)</f>
        <v>59463411.916777708</v>
      </c>
      <c r="P108" s="91">
        <f>K108*(1+'Control Panel'!$C$45)</f>
        <v>31844056.899559736</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157332.1706986792</v>
      </c>
      <c r="S108" s="91">
        <f t="shared" si="39"/>
        <v>-57185.609445120848</v>
      </c>
      <c r="T108" s="91">
        <f>O108*(1+'Control Panel'!$C$45)</f>
        <v>61247314.27428104</v>
      </c>
      <c r="U108" s="91">
        <f>P108*(1+'Control Panel'!$C$45)</f>
        <v>32799378.606546529</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162052.13581963957</v>
      </c>
      <c r="X108" s="91">
        <f t="shared" si="40"/>
        <v>-58901.177728474489</v>
      </c>
      <c r="Y108" s="90">
        <f>T108*(1+'Control Panel'!$C$45)</f>
        <v>63084733.70250947</v>
      </c>
      <c r="Z108" s="90">
        <f>U108*(1+'Control Panel'!$C$45)</f>
        <v>33783359.964742929</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166913.6998942288</v>
      </c>
      <c r="AC108" s="92">
        <f t="shared" si="41"/>
        <v>-60668.213060328708</v>
      </c>
      <c r="AD108" s="92">
        <f>Y108*(1+'Control Panel'!$C$45)</f>
        <v>64977275.713584758</v>
      </c>
      <c r="AE108" s="90">
        <f>Z108*(1+'Control Panel'!$C$45)</f>
        <v>34796860.763685219</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171921.11089105566</v>
      </c>
      <c r="AH108" s="90">
        <f t="shared" si="42"/>
        <v>-62488.259452138562</v>
      </c>
      <c r="AI108" s="91">
        <f t="shared" si="43"/>
        <v>1105732.0664496659</v>
      </c>
      <c r="AJ108" s="91">
        <f t="shared" si="44"/>
        <v>810968.79759358312</v>
      </c>
      <c r="AK108" s="91">
        <f t="shared" si="45"/>
        <v>-294763.26885608281</v>
      </c>
      <c r="AL108" s="93">
        <f t="shared" si="34"/>
        <v>1</v>
      </c>
    </row>
    <row r="109" spans="1:80" s="93" customFormat="1" ht="14" x14ac:dyDescent="0.3">
      <c r="A109" s="85" t="str">
        <f>'ESTIMATED Earned Revenue'!A110</f>
        <v>Sarasota, FL</v>
      </c>
      <c r="B109" s="85"/>
      <c r="C109" s="86">
        <f>'ESTIMATED Earned Revenue'!$I110*1.07925</f>
        <v>56394661.785427503</v>
      </c>
      <c r="D109" s="86">
        <f>'ESTIMATED Earned Revenue'!$L110*1.07925</f>
        <v>56394661.785427503</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127707.526</v>
      </c>
      <c r="G109" s="88">
        <f t="shared" si="35"/>
        <v>3.5855092946447962E-3</v>
      </c>
      <c r="H109" s="89">
        <f t="shared" si="36"/>
        <v>2.2645321730256369E-3</v>
      </c>
      <c r="I109" s="90">
        <f t="shared" si="37"/>
        <v>-74496.058000000005</v>
      </c>
      <c r="J109" s="90">
        <f>C109*(1+'Control Panel'!$C$45)</f>
        <v>58086501.638990328</v>
      </c>
      <c r="K109" s="90">
        <f>D109*(1+'Control Panel'!$C$45)</f>
        <v>58086501.638990328</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234259.50491697097</v>
      </c>
      <c r="N109" s="91">
        <f t="shared" si="38"/>
        <v>25989.815456970944</v>
      </c>
      <c r="O109" s="91">
        <f>J109*(1+'Control Panel'!$C$45)</f>
        <v>59829096.688160039</v>
      </c>
      <c r="P109" s="91">
        <f>K109*(1+'Control Panel'!$C$45)</f>
        <v>59829096.688160039</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241287.29006448013</v>
      </c>
      <c r="S109" s="91">
        <f t="shared" si="39"/>
        <v>26769.509920680081</v>
      </c>
      <c r="T109" s="91">
        <f>O109*(1+'Control Panel'!$C$45)</f>
        <v>61623969.588804841</v>
      </c>
      <c r="U109" s="91">
        <f>P109*(1+'Control Panel'!$C$45)</f>
        <v>61623969.588804841</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248525.9087664145</v>
      </c>
      <c r="X109" s="91">
        <f t="shared" si="40"/>
        <v>27572.595218300441</v>
      </c>
      <c r="Y109" s="90">
        <f>T109*(1+'Control Panel'!$C$45)</f>
        <v>63472688.676468991</v>
      </c>
      <c r="Z109" s="90">
        <f>U109*(1+'Control Panel'!$C$45)</f>
        <v>63472688.676468991</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255981.68602940699</v>
      </c>
      <c r="AC109" s="92">
        <f t="shared" si="41"/>
        <v>28399.77307484948</v>
      </c>
      <c r="AD109" s="92">
        <f>Y109*(1+'Control Panel'!$C$45)</f>
        <v>65376869.336763062</v>
      </c>
      <c r="AE109" s="90">
        <f>Z109*(1+'Control Panel'!$C$45)</f>
        <v>65376869.336763062</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263661.13661028922</v>
      </c>
      <c r="AH109" s="90">
        <f t="shared" si="42"/>
        <v>29251.766267094994</v>
      </c>
      <c r="AI109" s="91">
        <f t="shared" si="43"/>
        <v>1105732.0664496659</v>
      </c>
      <c r="AJ109" s="91">
        <f t="shared" si="44"/>
        <v>1243715.5263875618</v>
      </c>
      <c r="AK109" s="91">
        <f t="shared" si="45"/>
        <v>137983.45993789588</v>
      </c>
      <c r="AL109" s="93">
        <f t="shared" si="34"/>
        <v>0</v>
      </c>
    </row>
    <row r="110" spans="1:80" s="93" customFormat="1" ht="14" x14ac:dyDescent="0.3">
      <c r="A110" s="85" t="str">
        <f>'ESTIMATED Earned Revenue'!A111</f>
        <v>Baltimore, MD</v>
      </c>
      <c r="B110" s="85"/>
      <c r="C110" s="86">
        <f>'ESTIMATED Earned Revenue'!$I111*1.07925</f>
        <v>56496400.211445004</v>
      </c>
      <c r="D110" s="86">
        <f>'ESTIMATED Earned Revenue'!$L111*1.07925</f>
        <v>45079423.497195005</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127707.526</v>
      </c>
      <c r="G110" s="88">
        <f t="shared" si="35"/>
        <v>3.5790525280058063E-3</v>
      </c>
      <c r="H110" s="89">
        <f t="shared" si="36"/>
        <v>2.8329449689600932E-3</v>
      </c>
      <c r="I110" s="90">
        <f t="shared" si="37"/>
        <v>-74496.058000000005</v>
      </c>
      <c r="J110" s="90">
        <f>C110*(1+'Control Panel'!$C$45)</f>
        <v>58191292.217788354</v>
      </c>
      <c r="K110" s="90">
        <f>D110*(1+'Control Panel'!$C$45)</f>
        <v>46431806.202110857</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199295.41860633256</v>
      </c>
      <c r="N110" s="91">
        <f t="shared" si="38"/>
        <v>-8974.2708536674618</v>
      </c>
      <c r="O110" s="91">
        <f>J110*(1+'Control Panel'!$C$45)</f>
        <v>59937030.984322004</v>
      </c>
      <c r="P110" s="91">
        <f>K110*(1+'Control Panel'!$C$45)</f>
        <v>47824760.388174184</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205274.28116452254</v>
      </c>
      <c r="S110" s="91">
        <f t="shared" si="39"/>
        <v>-9243.4989792775013</v>
      </c>
      <c r="T110" s="91">
        <f>O110*(1+'Control Panel'!$C$45)</f>
        <v>61735141.913851663</v>
      </c>
      <c r="U110" s="91">
        <f>P110*(1+'Control Panel'!$C$45)</f>
        <v>49259503.199819408</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211432.50959945822</v>
      </c>
      <c r="X110" s="91">
        <f t="shared" si="40"/>
        <v>-9520.8039486558409</v>
      </c>
      <c r="Y110" s="90">
        <f>T110*(1+'Control Panel'!$C$45)</f>
        <v>63587196.171267211</v>
      </c>
      <c r="Z110" s="90">
        <f>U110*(1+'Control Panel'!$C$45)</f>
        <v>50737288.295813993</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217775.484887442</v>
      </c>
      <c r="AC110" s="92">
        <f t="shared" si="41"/>
        <v>-9806.4280671155138</v>
      </c>
      <c r="AD110" s="92">
        <f>Y110*(1+'Control Panel'!$C$45)</f>
        <v>65494812.056405231</v>
      </c>
      <c r="AE110" s="91">
        <f>Z110*(1+'Control Panel'!$C$45)</f>
        <v>52259406.944688417</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224308.74943406525</v>
      </c>
      <c r="AH110" s="90">
        <f t="shared" si="42"/>
        <v>-10100.620909128978</v>
      </c>
      <c r="AI110" s="91">
        <f t="shared" si="43"/>
        <v>1105732.0664496659</v>
      </c>
      <c r="AJ110" s="91">
        <f t="shared" si="44"/>
        <v>1058086.4436918206</v>
      </c>
      <c r="AK110" s="91">
        <f t="shared" si="45"/>
        <v>-47645.622757845325</v>
      </c>
      <c r="AL110" s="93">
        <f t="shared" si="34"/>
        <v>1</v>
      </c>
    </row>
    <row r="111" spans="1:80" s="93" customFormat="1" ht="14" x14ac:dyDescent="0.3">
      <c r="A111" s="85" t="str">
        <f>'ESTIMATED Earned Revenue'!A112</f>
        <v>Las Vegas, NV</v>
      </c>
      <c r="B111" s="85"/>
      <c r="C111" s="86">
        <f>'ESTIMATED Earned Revenue'!$I112*1.07925</f>
        <v>56966425.177590005</v>
      </c>
      <c r="D111" s="86">
        <f>'ESTIMATED Earned Revenue'!$L112*1.07925</f>
        <v>56966425.177590005</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127707.526</v>
      </c>
      <c r="G111" s="88">
        <f t="shared" si="35"/>
        <v>3.5495220802365668E-3</v>
      </c>
      <c r="H111" s="89">
        <f t="shared" si="36"/>
        <v>2.2418034061621054E-3</v>
      </c>
      <c r="I111" s="90">
        <f t="shared" si="37"/>
        <v>-74496.058000000005</v>
      </c>
      <c r="J111" s="90">
        <f>C111*(1+'Control Panel'!$C$45)</f>
        <v>58675417.932917707</v>
      </c>
      <c r="K111" s="90">
        <f>D111*(1+'Control Panel'!$C$45)</f>
        <v>58675417.932917707</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236026.25379875314</v>
      </c>
      <c r="N111" s="91">
        <f t="shared" si="38"/>
        <v>27756.564338753116</v>
      </c>
      <c r="O111" s="91">
        <f>J111*(1+'Control Panel'!$C$45)</f>
        <v>60435680.470905237</v>
      </c>
      <c r="P111" s="91">
        <f>K111*(1+'Control Panel'!$C$45)</f>
        <v>60435680.470905237</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243107.04141271571</v>
      </c>
      <c r="S111" s="91">
        <f t="shared" si="39"/>
        <v>28589.261268915667</v>
      </c>
      <c r="T111" s="91">
        <f>O111*(1+'Control Panel'!$C$45)</f>
        <v>62248750.885032393</v>
      </c>
      <c r="U111" s="91">
        <f>P111*(1+'Control Panel'!$C$45)</f>
        <v>62248750.885032393</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250400.25265509717</v>
      </c>
      <c r="X111" s="91">
        <f t="shared" si="40"/>
        <v>29446.939106983104</v>
      </c>
      <c r="Y111" s="90">
        <f>T111*(1+'Control Panel'!$C$45)</f>
        <v>64116213.411583364</v>
      </c>
      <c r="Z111" s="90">
        <f>U111*(1+'Control Panel'!$C$45)</f>
        <v>64116213.411583364</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257912.26023475011</v>
      </c>
      <c r="AC111" s="92">
        <f t="shared" si="41"/>
        <v>30330.347280192596</v>
      </c>
      <c r="AD111" s="92">
        <f>Y111*(1+'Control Panel'!$C$45)</f>
        <v>66039699.813930869</v>
      </c>
      <c r="AE111" s="90">
        <f>Z111*(1+'Control Panel'!$C$45)</f>
        <v>66039699.813930869</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265649.6280417926</v>
      </c>
      <c r="AH111" s="90">
        <f t="shared" si="42"/>
        <v>31240.257698598376</v>
      </c>
      <c r="AI111" s="91">
        <f t="shared" si="43"/>
        <v>1105732.0664496659</v>
      </c>
      <c r="AJ111" s="91">
        <f t="shared" si="44"/>
        <v>1253095.4361431086</v>
      </c>
      <c r="AK111" s="91">
        <f t="shared" si="45"/>
        <v>147363.36969344271</v>
      </c>
      <c r="AL111" s="93">
        <f t="shared" si="34"/>
        <v>0</v>
      </c>
    </row>
    <row r="112" spans="1:80" s="93" customFormat="1" ht="14" x14ac:dyDescent="0.3">
      <c r="A112" s="85" t="str">
        <f>'ESTIMATED Earned Revenue'!A113</f>
        <v>Fort Myers, FL</v>
      </c>
      <c r="B112" s="85"/>
      <c r="C112" s="86">
        <f>'ESTIMATED Earned Revenue'!$I113*1.07925</f>
        <v>57846617.951437496</v>
      </c>
      <c r="D112" s="86">
        <f>'ESTIMATED Earned Revenue'!$L113*1.07925</f>
        <v>57383011.306627497</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127707.526</v>
      </c>
      <c r="G112" s="88">
        <f t="shared" si="35"/>
        <v>3.495512636015313E-3</v>
      </c>
      <c r="H112" s="89">
        <f t="shared" si="36"/>
        <v>2.2255284812013744E-3</v>
      </c>
      <c r="I112" s="90">
        <f t="shared" si="37"/>
        <v>-74496.058000000005</v>
      </c>
      <c r="J112" s="90">
        <f>C112*(1+'Control Panel'!$C$45)</f>
        <v>59582016.489980623</v>
      </c>
      <c r="K112" s="90">
        <f>D112*(1+'Control Panel'!$C$45)</f>
        <v>59104501.645826325</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237313.50493747898</v>
      </c>
      <c r="N112" s="91">
        <f t="shared" si="38"/>
        <v>29043.815477478958</v>
      </c>
      <c r="O112" s="91">
        <f>J112*(1+'Control Panel'!$C$45)</f>
        <v>61369476.984680042</v>
      </c>
      <c r="P112" s="91">
        <f>K112*(1+'Control Panel'!$C$45)</f>
        <v>60877636.695201114</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244432.91008560336</v>
      </c>
      <c r="S112" s="91">
        <f t="shared" si="39"/>
        <v>29915.129941803316</v>
      </c>
      <c r="T112" s="91">
        <f>O112*(1+'Control Panel'!$C$45)</f>
        <v>63210561.294220448</v>
      </c>
      <c r="U112" s="91">
        <f>P112*(1+'Control Panel'!$C$45)</f>
        <v>62703965.79605715</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251765.89738817146</v>
      </c>
      <c r="X112" s="91">
        <f t="shared" si="40"/>
        <v>30812.583840057399</v>
      </c>
      <c r="Y112" s="90">
        <f>T112*(1+'Control Panel'!$C$45)</f>
        <v>65106878.133047059</v>
      </c>
      <c r="Z112" s="90">
        <f>U112*(1+'Control Panel'!$C$45)</f>
        <v>64585084.769938864</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259318.87430981663</v>
      </c>
      <c r="AC112" s="92">
        <f t="shared" si="41"/>
        <v>31736.961355259118</v>
      </c>
      <c r="AD112" s="92">
        <f>Y112*(1+'Control Panel'!$C$45)</f>
        <v>67060084.477038473</v>
      </c>
      <c r="AE112" s="90">
        <f>Z112*(1+'Control Panel'!$C$45)</f>
        <v>66522637.31303703</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267098.44053911109</v>
      </c>
      <c r="AH112" s="90">
        <f t="shared" si="42"/>
        <v>32689.070195916865</v>
      </c>
      <c r="AI112" s="91">
        <f t="shared" si="43"/>
        <v>1105732.0664496659</v>
      </c>
      <c r="AJ112" s="91">
        <f t="shared" si="44"/>
        <v>1259929.6272601816</v>
      </c>
      <c r="AK112" s="91">
        <f t="shared" si="45"/>
        <v>154197.56081051566</v>
      </c>
      <c r="AL112" s="93">
        <f t="shared" si="34"/>
        <v>0</v>
      </c>
    </row>
    <row r="113" spans="1:38" s="93" customFormat="1" ht="14" x14ac:dyDescent="0.3">
      <c r="A113" s="85" t="str">
        <f>'ESTIMATED Earned Revenue'!A114</f>
        <v>London, ON</v>
      </c>
      <c r="B113" s="85"/>
      <c r="C113" s="94">
        <f>'ESTIMATED Earned Revenue'!$I114*1.07925</f>
        <v>59151754.771379992</v>
      </c>
      <c r="D113" s="94">
        <f>'ESTIMATED Earned Revenue'!$L114*1.07925</f>
        <v>57099790.722667493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127707.526</v>
      </c>
      <c r="G113" s="88">
        <f t="shared" si="35"/>
        <v>3.4183869063819264E-3</v>
      </c>
      <c r="H113" s="89">
        <f t="shared" si="36"/>
        <v>2.2365673215909462E-3</v>
      </c>
      <c r="I113" s="90">
        <f t="shared" si="37"/>
        <v>-74496.058000000005</v>
      </c>
      <c r="J113" s="90">
        <f>C113*(1+'Control Panel'!$C$45)</f>
        <v>60926307.414521396</v>
      </c>
      <c r="K113" s="90">
        <f>D113*(1+'Control Panel'!$C$45)</f>
        <v>58812784.444347516</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236438.35333304253</v>
      </c>
      <c r="N113" s="91">
        <f t="shared" si="38"/>
        <v>28168.663873042504</v>
      </c>
      <c r="O113" s="91">
        <f>J113*(1+'Control Panel'!$C$45)</f>
        <v>62754096.636957042</v>
      </c>
      <c r="P113" s="91">
        <f>K113*(1+'Control Panel'!$C$45)</f>
        <v>60577167.977677941</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243531.50393303382</v>
      </c>
      <c r="S113" s="91">
        <f t="shared" si="39"/>
        <v>29013.723789233773</v>
      </c>
      <c r="T113" s="91">
        <f>O113*(1+'Control Panel'!$C$45)</f>
        <v>64636719.536065757</v>
      </c>
      <c r="U113" s="91">
        <f>P113*(1+'Control Panel'!$C$45)</f>
        <v>62394483.017008282</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250837.44905102486</v>
      </c>
      <c r="X113" s="91">
        <f t="shared" si="40"/>
        <v>29884.135502910794</v>
      </c>
      <c r="Y113" s="90">
        <f>T113*(1+'Control Panel'!$C$45)</f>
        <v>66575821.122147731</v>
      </c>
      <c r="Z113" s="90">
        <f>U113*(1+'Control Panel'!$C$45)</f>
        <v>64266317.50751853</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258362.57252255559</v>
      </c>
      <c r="AC113" s="92">
        <f t="shared" si="41"/>
        <v>30780.659567998082</v>
      </c>
      <c r="AD113" s="92">
        <f>Y113*(1+'Control Panel'!$C$45)</f>
        <v>68573095.755812168</v>
      </c>
      <c r="AE113" s="90">
        <f>Z113*(1+'Control Panel'!$C$45)</f>
        <v>66194307.032744087</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266113.44969823229</v>
      </c>
      <c r="AH113" s="90">
        <f t="shared" si="42"/>
        <v>31704.079355038062</v>
      </c>
      <c r="AI113" s="91">
        <f t="shared" si="43"/>
        <v>1105732.0664496659</v>
      </c>
      <c r="AJ113" s="91">
        <f t="shared" si="44"/>
        <v>1255283.3285378891</v>
      </c>
      <c r="AK113" s="91">
        <f t="shared" si="45"/>
        <v>149551.26208822313</v>
      </c>
      <c r="AL113" s="93">
        <f t="shared" si="34"/>
        <v>0</v>
      </c>
    </row>
    <row r="114" spans="1:38" s="93" customFormat="1" ht="14" x14ac:dyDescent="0.3">
      <c r="A114" s="85" t="str">
        <f>'ESTIMATED Earned Revenue'!A115</f>
        <v>West Palm Beach, FL</v>
      </c>
      <c r="B114" s="85"/>
      <c r="C114" s="86">
        <f>'ESTIMATED Earned Revenue'!$I115*1.07925</f>
        <v>59214786.295469999</v>
      </c>
      <c r="D114" s="86">
        <f>'ESTIMATED Earned Revenue'!$L115*1.07925</f>
        <v>54879599.055074997</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127707.526</v>
      </c>
      <c r="G114" s="88">
        <f t="shared" si="35"/>
        <v>3.4147481845335785E-3</v>
      </c>
      <c r="H114" s="89">
        <f t="shared" si="36"/>
        <v>2.3270491803673303E-3</v>
      </c>
      <c r="I114" s="90">
        <f t="shared" si="37"/>
        <v>-74496.058000000005</v>
      </c>
      <c r="J114" s="90">
        <f>C114*(1+'Control Panel'!$C$45)</f>
        <v>60991229.884334102</v>
      </c>
      <c r="K114" s="90">
        <f>D114*(1+'Control Panel'!$C$45)</f>
        <v>56525987.026727252</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229577.96108018176</v>
      </c>
      <c r="N114" s="91">
        <f t="shared" si="38"/>
        <v>21308.271620181738</v>
      </c>
      <c r="O114" s="91">
        <f>J114*(1+'Control Panel'!$C$45)</f>
        <v>62820966.780864127</v>
      </c>
      <c r="P114" s="91">
        <f>K114*(1+'Control Panel'!$C$45)</f>
        <v>58221766.637529068</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236465.29991258722</v>
      </c>
      <c r="S114" s="91">
        <f t="shared" si="39"/>
        <v>21947.51976878717</v>
      </c>
      <c r="T114" s="91">
        <f>O114*(1+'Control Panel'!$C$45)</f>
        <v>64705595.784290053</v>
      </c>
      <c r="U114" s="91">
        <f>P114*(1+'Control Panel'!$C$45)</f>
        <v>59968419.636654943</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243559.25890996482</v>
      </c>
      <c r="X114" s="91">
        <f t="shared" si="40"/>
        <v>22605.945361850754</v>
      </c>
      <c r="Y114" s="90">
        <f>T114*(1+'Control Panel'!$C$45)</f>
        <v>66646763.657818757</v>
      </c>
      <c r="Z114" s="90">
        <f>U114*(1+'Control Panel'!$C$45)</f>
        <v>61767472.225754596</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250866.03667726379</v>
      </c>
      <c r="AC114" s="92">
        <f t="shared" si="41"/>
        <v>23284.123722706281</v>
      </c>
      <c r="AD114" s="92">
        <f>Y114*(1+'Control Panel'!$C$45)</f>
        <v>68646166.567553326</v>
      </c>
      <c r="AE114" s="90">
        <f>Z114*(1+'Control Panel'!$C$45)</f>
        <v>63620496.392527238</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258392.01777758173</v>
      </c>
      <c r="AH114" s="90">
        <f t="shared" si="42"/>
        <v>23982.647434387502</v>
      </c>
      <c r="AI114" s="91">
        <f t="shared" si="43"/>
        <v>1105732.0664496659</v>
      </c>
      <c r="AJ114" s="91">
        <f t="shared" si="44"/>
        <v>1218860.5743575795</v>
      </c>
      <c r="AK114" s="91">
        <f t="shared" si="45"/>
        <v>113128.50790791353</v>
      </c>
      <c r="AL114" s="93">
        <f t="shared" si="34"/>
        <v>0</v>
      </c>
    </row>
    <row r="115" spans="1:38" s="93" customFormat="1" ht="14" x14ac:dyDescent="0.3">
      <c r="A115" s="85" t="str">
        <f>'ESTIMATED Earned Revenue'!A116</f>
        <v>Macon, GA</v>
      </c>
      <c r="B115" s="85"/>
      <c r="C115" s="86">
        <f>'ESTIMATED Earned Revenue'!$I116*1.07925</f>
        <v>62792961.683865003</v>
      </c>
      <c r="D115" s="86">
        <f>'ESTIMATED Earned Revenue'!$L116*1.07925</f>
        <v>47769290.054610014</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127707.526</v>
      </c>
      <c r="G115" s="88">
        <f t="shared" si="35"/>
        <v>3.2201631930980782E-3</v>
      </c>
      <c r="H115" s="89">
        <f t="shared" si="36"/>
        <v>2.6734231522805617E-3</v>
      </c>
      <c r="I115" s="90">
        <f t="shared" si="37"/>
        <v>-74496.058000000005</v>
      </c>
      <c r="J115" s="90">
        <f>C115*(1+'Control Panel'!$C$45)</f>
        <v>64676750.534380957</v>
      </c>
      <c r="K115" s="90">
        <f>D115*(1+'Control Panel'!$C$45)</f>
        <v>49202368.756248318</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207607.10626874494</v>
      </c>
      <c r="N115" s="91">
        <f t="shared" si="38"/>
        <v>-662.58319125507842</v>
      </c>
      <c r="O115" s="91">
        <f>J115*(1+'Control Panel'!$C$45)</f>
        <v>66617053.050412387</v>
      </c>
      <c r="P115" s="91">
        <f>K115*(1+'Control Panel'!$C$45)</f>
        <v>50678439.818935767</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213835.31945680731</v>
      </c>
      <c r="S115" s="91">
        <f t="shared" si="39"/>
        <v>-682.46068699273746</v>
      </c>
      <c r="T115" s="91">
        <f>O115*(1+'Control Panel'!$C$45)</f>
        <v>68615564.641924754</v>
      </c>
      <c r="U115" s="91">
        <f>P115*(1+'Control Panel'!$C$45)</f>
        <v>52198793.013503842</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220250.37904051153</v>
      </c>
      <c r="X115" s="91">
        <f t="shared" si="40"/>
        <v>-702.93450760253472</v>
      </c>
      <c r="Y115" s="90">
        <f>T115*(1+'Control Panel'!$C$45)</f>
        <v>70674031.581182495</v>
      </c>
      <c r="Z115" s="90">
        <f>U115*(1+'Control Panel'!$C$45)</f>
        <v>53764756.803908959</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226857.8904117269</v>
      </c>
      <c r="AC115" s="92">
        <f t="shared" si="41"/>
        <v>-724.02254283061484</v>
      </c>
      <c r="AD115" s="92">
        <f>Y115*(1+'Control Panel'!$C$45)</f>
        <v>72794252.528617978</v>
      </c>
      <c r="AE115" s="90">
        <f>Z115*(1+'Control Panel'!$C$45)</f>
        <v>55377699.508026227</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233663.62712407869</v>
      </c>
      <c r="AH115" s="90">
        <f t="shared" si="42"/>
        <v>-745.74321911553852</v>
      </c>
      <c r="AI115" s="91">
        <f t="shared" si="43"/>
        <v>1105732.0664496659</v>
      </c>
      <c r="AJ115" s="91">
        <f t="shared" si="44"/>
        <v>1102214.3223018693</v>
      </c>
      <c r="AK115" s="91">
        <f t="shared" si="45"/>
        <v>-3517.7441477966495</v>
      </c>
      <c r="AL115" s="93">
        <f t="shared" si="34"/>
        <v>1</v>
      </c>
    </row>
    <row r="116" spans="1:38" s="93" customFormat="1" ht="14" x14ac:dyDescent="0.3">
      <c r="A116" s="85" t="str">
        <f>'ESTIMATED Earned Revenue'!A117</f>
        <v>Greenville, SC</v>
      </c>
      <c r="B116" s="85"/>
      <c r="C116" s="86">
        <f>'ESTIMATED Earned Revenue'!$I117*1.07925</f>
        <v>63378027.015750006</v>
      </c>
      <c r="D116" s="86">
        <f>'ESTIMATED Earned Revenue'!$L117*1.07925</f>
        <v>60210083.984999999</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127707.526</v>
      </c>
      <c r="G116" s="88">
        <f t="shared" si="35"/>
        <v>3.1904367100249209E-3</v>
      </c>
      <c r="H116" s="89">
        <f t="shared" si="36"/>
        <v>2.1210321851040017E-3</v>
      </c>
      <c r="I116" s="90">
        <f t="shared" si="37"/>
        <v>-74496.058000000005</v>
      </c>
      <c r="J116" s="90">
        <f>C116*(1+'Control Panel'!$C$45)</f>
        <v>65279367.826222509</v>
      </c>
      <c r="K116" s="90">
        <f>D116*(1+'Control Panel'!$C$45)</f>
        <v>62016386.504550003</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244032.7700091</v>
      </c>
      <c r="N116" s="91">
        <f t="shared" si="38"/>
        <v>35763.080549099977</v>
      </c>
      <c r="O116" s="91">
        <f>J116*(1+'Control Panel'!$C$45)</f>
        <v>67237748.861009181</v>
      </c>
      <c r="P116" s="91">
        <f>K116*(1+'Control Panel'!$C$45)</f>
        <v>63876878.099686503</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251353.75310937301</v>
      </c>
      <c r="S116" s="91">
        <f t="shared" si="39"/>
        <v>36835.972965572961</v>
      </c>
      <c r="T116" s="91">
        <f>O116*(1+'Control Panel'!$C$45)</f>
        <v>69254881.326839462</v>
      </c>
      <c r="U116" s="91">
        <f>P116*(1+'Control Panel'!$C$45)</f>
        <v>65793184.442677103</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258894.3658853542</v>
      </c>
      <c r="X116" s="91">
        <f t="shared" si="40"/>
        <v>37941.052337240137</v>
      </c>
      <c r="Y116" s="90">
        <f>T116*(1+'Control Panel'!$C$45)</f>
        <v>71332527.766644642</v>
      </c>
      <c r="Z116" s="90">
        <f>U116*(1+'Control Panel'!$C$45)</f>
        <v>67766979.975957423</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266661.19695191487</v>
      </c>
      <c r="AC116" s="92">
        <f t="shared" si="41"/>
        <v>39079.283997357357</v>
      </c>
      <c r="AD116" s="92">
        <f>Y116*(1+'Control Panel'!$C$45)</f>
        <v>73472503.599643975</v>
      </c>
      <c r="AE116" s="90">
        <f>Z116*(1+'Control Panel'!$C$45)</f>
        <v>69799989.375236154</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274661.03295047232</v>
      </c>
      <c r="AH116" s="90">
        <f t="shared" si="42"/>
        <v>40251.662607278093</v>
      </c>
      <c r="AI116" s="91">
        <f t="shared" si="43"/>
        <v>1105732.0664496659</v>
      </c>
      <c r="AJ116" s="91">
        <f t="shared" si="44"/>
        <v>1295603.1189062144</v>
      </c>
      <c r="AK116" s="91">
        <f t="shared" si="45"/>
        <v>189871.05245654844</v>
      </c>
      <c r="AL116" s="93">
        <f t="shared" si="34"/>
        <v>0</v>
      </c>
    </row>
    <row r="117" spans="1:38" s="93" customFormat="1" ht="14" x14ac:dyDescent="0.3">
      <c r="A117" s="85" t="str">
        <f>'ESTIMATED Earned Revenue'!A118</f>
        <v>Dayton, OH</v>
      </c>
      <c r="B117" s="85"/>
      <c r="C117" s="86">
        <f>'ESTIMATED Earned Revenue'!$I118*1.07925</f>
        <v>64581024.522262506</v>
      </c>
      <c r="D117" s="86">
        <f>'ESTIMATED Earned Revenue'!$L118*1.07925</f>
        <v>57487103.954632506</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127707.526</v>
      </c>
      <c r="G117" s="88">
        <f t="shared" si="35"/>
        <v>3.1310061352510126E-3</v>
      </c>
      <c r="H117" s="89">
        <f t="shared" si="36"/>
        <v>2.2214986877888967E-3</v>
      </c>
      <c r="I117" s="90">
        <f t="shared" si="37"/>
        <v>-74496.058000000005</v>
      </c>
      <c r="J117" s="90">
        <f>C117*(1+'Control Panel'!$C$45)</f>
        <v>66518455.257930383</v>
      </c>
      <c r="K117" s="90">
        <f>D117*(1+'Control Panel'!$C$45)</f>
        <v>59211717.073271483</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237635.15121981443</v>
      </c>
      <c r="N117" s="91">
        <f t="shared" si="38"/>
        <v>29365.46175981441</v>
      </c>
      <c r="O117" s="91">
        <f>J117*(1+'Control Panel'!$C$45)</f>
        <v>68514008.915668294</v>
      </c>
      <c r="P117" s="91">
        <f>K117*(1+'Control Panel'!$C$45)</f>
        <v>60988068.585469626</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244764.20575640886</v>
      </c>
      <c r="S117" s="91">
        <f t="shared" si="39"/>
        <v>30246.425612608815</v>
      </c>
      <c r="T117" s="91">
        <f>O117*(1+'Control Panel'!$C$45)</f>
        <v>70569429.183138341</v>
      </c>
      <c r="U117" s="91">
        <f>P117*(1+'Control Panel'!$C$45)</f>
        <v>62817710.643033713</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252107.13192910113</v>
      </c>
      <c r="X117" s="91">
        <f t="shared" si="40"/>
        <v>31153.818380987068</v>
      </c>
      <c r="Y117" s="90">
        <f>T117*(1+'Control Panel'!$C$45)</f>
        <v>72686512.058632493</v>
      </c>
      <c r="Z117" s="90">
        <f>U117*(1+'Control Panel'!$C$45)</f>
        <v>64702241.962324724</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259670.34588697419</v>
      </c>
      <c r="AC117" s="92">
        <f t="shared" si="41"/>
        <v>32088.432932416676</v>
      </c>
      <c r="AD117" s="92">
        <f>Y117*(1+'Control Panel'!$C$45)</f>
        <v>74867107.42039147</v>
      </c>
      <c r="AE117" s="90">
        <f>Z117*(1+'Control Panel'!$C$45)</f>
        <v>66643309.221194468</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267460.45626358339</v>
      </c>
      <c r="AH117" s="90">
        <f t="shared" si="42"/>
        <v>33051.08592038916</v>
      </c>
      <c r="AI117" s="91">
        <f t="shared" si="43"/>
        <v>1105732.0664496659</v>
      </c>
      <c r="AJ117" s="91">
        <f t="shared" si="44"/>
        <v>1261637.2910558819</v>
      </c>
      <c r="AK117" s="91">
        <f t="shared" si="45"/>
        <v>155905.22460621595</v>
      </c>
      <c r="AL117" s="93">
        <f t="shared" si="34"/>
        <v>0</v>
      </c>
    </row>
    <row r="118" spans="1:38" s="93" customFormat="1" ht="14" x14ac:dyDescent="0.3">
      <c r="A118" s="85" t="str">
        <f>'ESTIMATED Earned Revenue'!A119</f>
        <v>San Jose, CA</v>
      </c>
      <c r="B118" s="85"/>
      <c r="C118" s="86">
        <f>'ESTIMATED Earned Revenue'!$I119*1.07925</f>
        <v>64625518.330312505</v>
      </c>
      <c r="D118" s="86">
        <f>'ESTIMATED Earned Revenue'!$L119*1.07925</f>
        <v>63070930.756042503</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127707.526</v>
      </c>
      <c r="G118" s="88">
        <f t="shared" si="35"/>
        <v>3.128850479256531E-3</v>
      </c>
      <c r="H118" s="89">
        <f t="shared" si="36"/>
        <v>2.0248238684469548E-3</v>
      </c>
      <c r="I118" s="90">
        <f t="shared" si="37"/>
        <v>-74496.058000000005</v>
      </c>
      <c r="J118" s="90">
        <f>C118*(1+'Control Panel'!$C$45)</f>
        <v>66564283.880221881</v>
      </c>
      <c r="K118" s="90">
        <f>D118*(1+'Control Panel'!$C$45)</f>
        <v>64963058.678723782</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249926.11435744757</v>
      </c>
      <c r="N118" s="91">
        <f t="shared" si="38"/>
        <v>41656.424897447549</v>
      </c>
      <c r="O118" s="91">
        <f>J118*(1+'Control Panel'!$C$45)</f>
        <v>68561212.396628544</v>
      </c>
      <c r="P118" s="91">
        <f>K118*(1+'Control Panel'!$C$45)</f>
        <v>66911950.439085498</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257423.89778817099</v>
      </c>
      <c r="S118" s="91">
        <f t="shared" si="39"/>
        <v>42906.117644370941</v>
      </c>
      <c r="T118" s="91">
        <f>O118*(1+'Control Panel'!$C$45)</f>
        <v>70618048.768527403</v>
      </c>
      <c r="U118" s="91">
        <f>P118*(1+'Control Panel'!$C$45)</f>
        <v>68919308.952258065</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265146.61490451614</v>
      </c>
      <c r="X118" s="91">
        <f t="shared" si="40"/>
        <v>44193.30135640208</v>
      </c>
      <c r="Y118" s="90">
        <f>T118*(1+'Control Panel'!$C$45)</f>
        <v>72736590.231583223</v>
      </c>
      <c r="Z118" s="90">
        <f>U118*(1+'Control Panel'!$C$45)</f>
        <v>70986888.220825806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273101.01344165165</v>
      </c>
      <c r="AC118" s="92">
        <f t="shared" si="41"/>
        <v>45519.10048709414</v>
      </c>
      <c r="AD118" s="92">
        <f>Y118*(1+'Control Panel'!$C$45)</f>
        <v>74918687.938530728</v>
      </c>
      <c r="AE118" s="90">
        <f>Z118*(1+'Control Panel'!$C$45)</f>
        <v>73116494.86745058</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281294.04393490119</v>
      </c>
      <c r="AH118" s="90">
        <f t="shared" si="42"/>
        <v>46884.67359170696</v>
      </c>
      <c r="AI118" s="91">
        <f t="shared" si="43"/>
        <v>1105732.0664496659</v>
      </c>
      <c r="AJ118" s="91">
        <f t="shared" si="44"/>
        <v>1326891.6844266877</v>
      </c>
      <c r="AK118" s="91">
        <f t="shared" si="45"/>
        <v>221159.61797702173</v>
      </c>
      <c r="AL118" s="93">
        <f t="shared" si="34"/>
        <v>0</v>
      </c>
    </row>
    <row r="119" spans="1:38" s="93" customFormat="1" ht="14" x14ac:dyDescent="0.3">
      <c r="A119" s="85" t="str">
        <f>'ESTIMATED Earned Revenue'!A120</f>
        <v>Little Rock, AR</v>
      </c>
      <c r="B119" s="85"/>
      <c r="C119" s="86">
        <f>'ESTIMATED Earned Revenue'!$I120*1.07925</f>
        <v>66140428.044599995</v>
      </c>
      <c r="D119" s="86">
        <f>'ESTIMATED Earned Revenue'!$L120*1.07925</f>
        <v>66140428.044599995</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127707.526</v>
      </c>
      <c r="G119" s="88">
        <f t="shared" si="35"/>
        <v>3.0571858994267397E-3</v>
      </c>
      <c r="H119" s="89">
        <f t="shared" si="36"/>
        <v>1.9308542411289494E-3</v>
      </c>
      <c r="I119" s="90">
        <f t="shared" si="37"/>
        <v>-74496.058000000005</v>
      </c>
      <c r="J119" s="90">
        <f>C119*(1+'Control Panel'!$C$45)</f>
        <v>68124640.885938004</v>
      </c>
      <c r="K119" s="90">
        <f>D119*(1+'Control Panel'!$C$45)</f>
        <v>68124640.885938004</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256249.27877187601</v>
      </c>
      <c r="N119" s="91">
        <f t="shared" si="38"/>
        <v>47979.589311875985</v>
      </c>
      <c r="O119" s="91">
        <f>J119*(1+'Control Panel'!$C$45)</f>
        <v>70168380.11251615</v>
      </c>
      <c r="P119" s="91">
        <f>K119*(1+'Control Panel'!$C$45)</f>
        <v>70168380.11251615</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263936.75713503227</v>
      </c>
      <c r="S119" s="91">
        <f t="shared" si="39"/>
        <v>49418.976991232223</v>
      </c>
      <c r="T119" s="91">
        <f>O119*(1+'Control Panel'!$C$45)</f>
        <v>72273431.515891641</v>
      </c>
      <c r="U119" s="91">
        <f>P119*(1+'Control Panel'!$C$45)</f>
        <v>72273431.515891641</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271854.86003178329</v>
      </c>
      <c r="X119" s="91">
        <f t="shared" si="40"/>
        <v>50901.546483669226</v>
      </c>
      <c r="Y119" s="90">
        <f>T119*(1+'Control Panel'!$C$45)</f>
        <v>74441634.461368397</v>
      </c>
      <c r="Z119" s="90">
        <f>U119*(1+'Control Panel'!$C$45)</f>
        <v>74441634.461368397</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280010.50592273683</v>
      </c>
      <c r="AC119" s="92">
        <f t="shared" si="41"/>
        <v>52428.59296817932</v>
      </c>
      <c r="AD119" s="92">
        <f>Y119*(1+'Control Panel'!$C$45)</f>
        <v>76674883.495209455</v>
      </c>
      <c r="AE119" s="90">
        <f>Z119*(1+'Control Panel'!$C$45)</f>
        <v>76674883.495209455</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288410.82119041897</v>
      </c>
      <c r="AH119" s="90">
        <f t="shared" si="42"/>
        <v>54001.45084722474</v>
      </c>
      <c r="AI119" s="91">
        <f t="shared" si="43"/>
        <v>1105732.0664496659</v>
      </c>
      <c r="AJ119" s="91">
        <f t="shared" si="44"/>
        <v>1360462.2230518472</v>
      </c>
      <c r="AK119" s="91">
        <f t="shared" si="45"/>
        <v>254730.15660218126</v>
      </c>
      <c r="AL119" s="93">
        <f t="shared" si="34"/>
        <v>0</v>
      </c>
    </row>
    <row r="120" spans="1:38" s="93" customFormat="1" ht="14" x14ac:dyDescent="0.3">
      <c r="A120" s="85" t="str">
        <f>'ESTIMATED Earned Revenue'!A121</f>
        <v>Fort Worth, TX</v>
      </c>
      <c r="B120" s="85"/>
      <c r="C120" s="86">
        <f>'ESTIMATED Earned Revenue'!$I121*1.07925</f>
        <v>66473194.060500003</v>
      </c>
      <c r="D120" s="86">
        <f>'ESTIMATED Earned Revenue'!$L121*1.07925</f>
        <v>57402221.924249999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127707.526</v>
      </c>
      <c r="G120" s="88">
        <f t="shared" si="35"/>
        <v>3.0418815713288299E-3</v>
      </c>
      <c r="H120" s="89">
        <f t="shared" si="36"/>
        <v>2.2247836707179622E-3</v>
      </c>
      <c r="I120" s="90">
        <f t="shared" si="37"/>
        <v>-74496.058000000005</v>
      </c>
      <c r="J120" s="90">
        <f>C120*(1+'Control Panel'!$C$45)</f>
        <v>68467389.88231501</v>
      </c>
      <c r="K120" s="90">
        <f>D120*(1+'Control Panel'!$C$45)</f>
        <v>59124288.581977502</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237372.8657459325</v>
      </c>
      <c r="N120" s="91">
        <f t="shared" si="38"/>
        <v>29103.176285932481</v>
      </c>
      <c r="O120" s="91">
        <f>J120*(1+'Control Panel'!$C$45)</f>
        <v>70521411.578784466</v>
      </c>
      <c r="P120" s="91">
        <f>K120*(1+'Control Panel'!$C$45)</f>
        <v>60898017.239436828</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244494.05171831048</v>
      </c>
      <c r="S120" s="91">
        <f t="shared" si="39"/>
        <v>29976.271574510436</v>
      </c>
      <c r="T120" s="91">
        <f>O120*(1+'Control Panel'!$C$45)</f>
        <v>72637053.926147997</v>
      </c>
      <c r="U120" s="91">
        <f>P120*(1+'Control Panel'!$C$45)</f>
        <v>62724957.756619938</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251828.87326985982</v>
      </c>
      <c r="X120" s="91">
        <f t="shared" si="40"/>
        <v>30875.559721745754</v>
      </c>
      <c r="Y120" s="90">
        <f>T120*(1+'Control Panel'!$C$45)</f>
        <v>74816165.543932438</v>
      </c>
      <c r="Z120" s="90">
        <f>U120*(1+'Control Panel'!$C$45)</f>
        <v>64606706.489318535</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259383.7394679556</v>
      </c>
      <c r="AC120" s="92">
        <f t="shared" si="41"/>
        <v>31801.826513398089</v>
      </c>
      <c r="AD120" s="92">
        <f>Y120*(1+'Control Panel'!$C$45)</f>
        <v>77060650.510250419</v>
      </c>
      <c r="AE120" s="90">
        <f>Z120*(1+'Control Panel'!$C$45)</f>
        <v>66544907.683998093</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267165.2516519943</v>
      </c>
      <c r="AH120" s="90">
        <f t="shared" si="42"/>
        <v>32755.881308800075</v>
      </c>
      <c r="AI120" s="91">
        <f t="shared" si="43"/>
        <v>1105732.0664496659</v>
      </c>
      <c r="AJ120" s="91">
        <f t="shared" si="44"/>
        <v>1260244.7818540526</v>
      </c>
      <c r="AK120" s="91">
        <f t="shared" si="45"/>
        <v>154512.71540438663</v>
      </c>
      <c r="AL120" s="93">
        <f t="shared" si="34"/>
        <v>0</v>
      </c>
    </row>
    <row r="121" spans="1:38" s="93" customFormat="1" ht="14" x14ac:dyDescent="0.3">
      <c r="A121" s="85" t="str">
        <f>'ESTIMATED Earned Revenue'!A122</f>
        <v>Pittsburgh, PA</v>
      </c>
      <c r="B121" s="85"/>
      <c r="C121" s="86">
        <f>'ESTIMATED Earned Revenue'!$I122*1.07925</f>
        <v>68592393.171750009</v>
      </c>
      <c r="D121" s="86">
        <f>'ESTIMATED Earned Revenue'!$L122*1.07925</f>
        <v>60333082.869750001</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127707.526</v>
      </c>
      <c r="G121" s="88">
        <f t="shared" si="35"/>
        <v>2.9479009938273766E-3</v>
      </c>
      <c r="H121" s="89">
        <f t="shared" si="36"/>
        <v>2.1167081131209758E-3</v>
      </c>
      <c r="I121" s="90">
        <f t="shared" si="37"/>
        <v>-74496.058000000005</v>
      </c>
      <c r="J121" s="90">
        <f>C121*(1+'Control Panel'!$C$45)</f>
        <v>70650164.966902509</v>
      </c>
      <c r="K121" s="90">
        <f>D121*(1+'Control Panel'!$C$45)</f>
        <v>62143075.355842501</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244286.14771168501</v>
      </c>
      <c r="N121" s="91">
        <f t="shared" si="38"/>
        <v>36016.458251684991</v>
      </c>
      <c r="O121" s="91">
        <f>J121*(1+'Control Panel'!$C$45)</f>
        <v>72769669.915909588</v>
      </c>
      <c r="P121" s="91">
        <f>K121*(1+'Control Panel'!$C$45)</f>
        <v>64007367.616517775</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251614.73214303554</v>
      </c>
      <c r="S121" s="91">
        <f t="shared" si="39"/>
        <v>37096.951999235491</v>
      </c>
      <c r="T121" s="91">
        <f>O121*(1+'Control Panel'!$C$45)</f>
        <v>74952760.013386875</v>
      </c>
      <c r="U121" s="91">
        <f>P121*(1+'Control Panel'!$C$45)</f>
        <v>65927588.64501331</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259163.17429002663</v>
      </c>
      <c r="X121" s="91">
        <f t="shared" si="40"/>
        <v>38209.860741912562</v>
      </c>
      <c r="Y121" s="90">
        <f>T121*(1+'Control Panel'!$C$45)</f>
        <v>77201342.813788489</v>
      </c>
      <c r="Z121" s="90">
        <f>U121*(1+'Control Panel'!$C$45)</f>
        <v>67905416.304363713</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266938.06960872741</v>
      </c>
      <c r="AC121" s="92">
        <f t="shared" si="41"/>
        <v>39356.156654169899</v>
      </c>
      <c r="AD121" s="92">
        <f>Y121*(1+'Control Panel'!$C$45)</f>
        <v>79517383.098202139</v>
      </c>
      <c r="AE121" s="90">
        <f>Z121*(1+'Control Panel'!$C$45)</f>
        <v>69942578.793494627</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274946.2117869893</v>
      </c>
      <c r="AH121" s="90">
        <f t="shared" si="42"/>
        <v>40536.841443795071</v>
      </c>
      <c r="AI121" s="91">
        <f t="shared" si="43"/>
        <v>1105732.0664496659</v>
      </c>
      <c r="AJ121" s="91">
        <f t="shared" si="44"/>
        <v>1296948.3355404639</v>
      </c>
      <c r="AK121" s="91">
        <f t="shared" si="45"/>
        <v>191216.26909079798</v>
      </c>
      <c r="AL121" s="93">
        <f t="shared" si="34"/>
        <v>0</v>
      </c>
    </row>
    <row r="122" spans="1:38" s="93" customFormat="1" ht="14" x14ac:dyDescent="0.3">
      <c r="A122" s="85" t="str">
        <f>'ESTIMATED Earned Revenue'!A123</f>
        <v>Roanoke, VA</v>
      </c>
      <c r="B122" s="85"/>
      <c r="C122" s="86">
        <f>'ESTIMATED Earned Revenue'!$I123*1.07925</f>
        <v>70013940.659572497</v>
      </c>
      <c r="D122" s="86">
        <f>'ESTIMATED Earned Revenue'!$L123*1.07925</f>
        <v>65467196.621714994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127707.526</v>
      </c>
      <c r="G122" s="88">
        <f t="shared" si="35"/>
        <v>2.8880474673346956E-3</v>
      </c>
      <c r="H122" s="89">
        <f t="shared" si="36"/>
        <v>1.9507101661603811E-3</v>
      </c>
      <c r="I122" s="90">
        <f t="shared" si="37"/>
        <v>-74496.058000000005</v>
      </c>
      <c r="J122" s="90">
        <f>C122*(1+'Control Panel'!$C$45)</f>
        <v>72114358.879359677</v>
      </c>
      <c r="K122" s="90">
        <f>D122*(1+'Control Panel'!$C$45)</f>
        <v>67431212.520366445</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254862.4220407329</v>
      </c>
      <c r="N122" s="91">
        <f t="shared" si="38"/>
        <v>46592.732580732874</v>
      </c>
      <c r="O122" s="91">
        <f>J122*(1+'Control Panel'!$C$45)</f>
        <v>74277789.645740464</v>
      </c>
      <c r="P122" s="91">
        <f>K122*(1+'Control Panel'!$C$45)</f>
        <v>69454148.895977437</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262508.29470195487</v>
      </c>
      <c r="S122" s="91">
        <f t="shared" si="39"/>
        <v>47990.514558154828</v>
      </c>
      <c r="T122" s="91">
        <f>O122*(1+'Control Panel'!$C$45)</f>
        <v>76506123.335112676</v>
      </c>
      <c r="U122" s="91">
        <f>P122*(1+'Control Panel'!$C$45)</f>
        <v>71537773.362856761</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270383.54372571351</v>
      </c>
      <c r="X122" s="91">
        <f t="shared" si="40"/>
        <v>49430.230177599442</v>
      </c>
      <c r="Y122" s="90">
        <f>T122*(1+'Control Panel'!$C$45)</f>
        <v>78801307.035166055</v>
      </c>
      <c r="Z122" s="90">
        <f>U122*(1+'Control Panel'!$C$45)</f>
        <v>73683906.563742459</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278495.05012748495</v>
      </c>
      <c r="AC122" s="92">
        <f t="shared" si="41"/>
        <v>50913.13717292744</v>
      </c>
      <c r="AD122" s="92">
        <f>Y122*(1+'Control Panel'!$C$45)</f>
        <v>81165346.246221036</v>
      </c>
      <c r="AE122" s="90">
        <f>Z122*(1+'Control Panel'!$C$45)</f>
        <v>75894423.760654733</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286849.90172130952</v>
      </c>
      <c r="AH122" s="90">
        <f t="shared" si="42"/>
        <v>52440.531378115295</v>
      </c>
      <c r="AI122" s="91">
        <f t="shared" si="43"/>
        <v>1105732.0664496659</v>
      </c>
      <c r="AJ122" s="91">
        <f t="shared" si="44"/>
        <v>1353099.2123171957</v>
      </c>
      <c r="AK122" s="91">
        <f t="shared" si="45"/>
        <v>247367.14586752979</v>
      </c>
      <c r="AL122" s="93">
        <f t="shared" si="34"/>
        <v>0</v>
      </c>
    </row>
    <row r="123" spans="1:38" s="93" customFormat="1" ht="14" x14ac:dyDescent="0.3">
      <c r="A123" s="85" t="str">
        <f>'ESTIMATED Earned Revenue'!A124</f>
        <v>Maple Shade, NJ</v>
      </c>
      <c r="B123" s="85"/>
      <c r="C123" s="86">
        <f>'ESTIMATED Earned Revenue'!$I124*1.07925</f>
        <v>70103798.615250006</v>
      </c>
      <c r="D123" s="86">
        <f>'ESTIMATED Earned Revenue'!$L124*1.07925</f>
        <v>70103798.615250006</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127707.526</v>
      </c>
      <c r="G123" s="88">
        <f t="shared" si="35"/>
        <v>2.8843456131350592E-3</v>
      </c>
      <c r="H123" s="89">
        <f t="shared" si="36"/>
        <v>1.8216919556798337E-3</v>
      </c>
      <c r="I123" s="90">
        <f t="shared" si="37"/>
        <v>-74496.058000000005</v>
      </c>
      <c r="J123" s="90">
        <f>C123*(1+'Control Panel'!$C$45)</f>
        <v>72206912.573707506</v>
      </c>
      <c r="K123" s="90">
        <f>D123*(1+'Control Panel'!$C$45)</f>
        <v>72206912.573707506</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264413.82214741502</v>
      </c>
      <c r="N123" s="91">
        <f t="shared" si="38"/>
        <v>56144.132687414996</v>
      </c>
      <c r="O123" s="91">
        <f>J123*(1+'Control Panel'!$C$45)</f>
        <v>74373119.950918734</v>
      </c>
      <c r="P123" s="91">
        <f>K123*(1+'Control Panel'!$C$45)</f>
        <v>74373119.950918734</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272346.23681183747</v>
      </c>
      <c r="S123" s="91">
        <f t="shared" si="39"/>
        <v>57828.456668037426</v>
      </c>
      <c r="T123" s="91">
        <f>O123*(1+'Control Panel'!$C$45)</f>
        <v>76604313.5494463</v>
      </c>
      <c r="U123" s="91">
        <f>P123*(1+'Control Panel'!$C$45)</f>
        <v>76604313.5494463</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280516.62409889261</v>
      </c>
      <c r="X123" s="91">
        <f t="shared" si="40"/>
        <v>59563.310550778551</v>
      </c>
      <c r="Y123" s="90">
        <f>T123*(1+'Control Panel'!$C$45)</f>
        <v>78902442.955929697</v>
      </c>
      <c r="Z123" s="90">
        <f>U123*(1+'Control Panel'!$C$45)</f>
        <v>78902442.955929697</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288932.12291185942</v>
      </c>
      <c r="AC123" s="92">
        <f t="shared" si="41"/>
        <v>61350.209957301908</v>
      </c>
      <c r="AD123" s="92">
        <f>Y123*(1+'Control Panel'!$C$45)</f>
        <v>81269516.244607583</v>
      </c>
      <c r="AE123" s="90">
        <f>Z123*(1+'Control Panel'!$C$45)</f>
        <v>81269516.244607583</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297600.08668921521</v>
      </c>
      <c r="AH123" s="90">
        <f t="shared" si="42"/>
        <v>63190.716346020985</v>
      </c>
      <c r="AI123" s="91">
        <f t="shared" si="43"/>
        <v>1105732.0664496659</v>
      </c>
      <c r="AJ123" s="91">
        <f t="shared" si="44"/>
        <v>1403808.8926592194</v>
      </c>
      <c r="AK123" s="91">
        <f t="shared" si="45"/>
        <v>298076.82620955352</v>
      </c>
      <c r="AL123" s="93">
        <f t="shared" si="34"/>
        <v>0</v>
      </c>
    </row>
    <row r="124" spans="1:38" s="93" customFormat="1" ht="14" x14ac:dyDescent="0.3">
      <c r="A124" s="85" t="str">
        <f>'ESTIMATED Earned Revenue'!A125</f>
        <v>Menasha, WI</v>
      </c>
      <c r="B124" s="85"/>
      <c r="C124" s="86">
        <f>'ESTIMATED Earned Revenue'!$I125*1.07925</f>
        <v>71813932.426635012</v>
      </c>
      <c r="D124" s="86">
        <f>'ESTIMATED Earned Revenue'!$L125*1.07925</f>
        <v>71714968.428592503</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127707.526</v>
      </c>
      <c r="G124" s="88">
        <f t="shared" si="35"/>
        <v>2.8156595408080575E-3</v>
      </c>
      <c r="H124" s="89">
        <f t="shared" si="36"/>
        <v>1.7807652823156436E-3</v>
      </c>
      <c r="I124" s="90">
        <f t="shared" si="37"/>
        <v>-74496.058000000005</v>
      </c>
      <c r="J124" s="90">
        <f>C124*(1+'Control Panel'!$C$45)</f>
        <v>73968350.39943406</v>
      </c>
      <c r="K124" s="90">
        <f>D124*(1+'Control Panel'!$C$45)</f>
        <v>73866417.481450275</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267732.83196290053</v>
      </c>
      <c r="N124" s="91">
        <f t="shared" si="38"/>
        <v>59463.142502900504</v>
      </c>
      <c r="O124" s="91">
        <f>J124*(1+'Control Panel'!$C$45)</f>
        <v>76187400.911417082</v>
      </c>
      <c r="P124" s="91">
        <f>K124*(1+'Control Panel'!$C$45)</f>
        <v>76082410.005893782</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275764.81692178757</v>
      </c>
      <c r="S124" s="91">
        <f t="shared" si="39"/>
        <v>61247.036777987523</v>
      </c>
      <c r="T124" s="91">
        <f>O124*(1+'Control Panel'!$C$45)</f>
        <v>78473022.938759595</v>
      </c>
      <c r="U124" s="91">
        <f>P124*(1+'Control Panel'!$C$45)</f>
        <v>78364882.306070596</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284037.76161214121</v>
      </c>
      <c r="X124" s="91">
        <f t="shared" si="40"/>
        <v>63084.44806402715</v>
      </c>
      <c r="Y124" s="90">
        <f>T124*(1+'Control Panel'!$C$45)</f>
        <v>80827213.626922384</v>
      </c>
      <c r="Z124" s="90">
        <f>U124*(1+'Control Panel'!$C$45)</f>
        <v>80715828.775252715</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292558.89455050544</v>
      </c>
      <c r="AC124" s="92">
        <f t="shared" si="41"/>
        <v>64976.981595947931</v>
      </c>
      <c r="AD124" s="92">
        <f>Y124*(1+'Control Panel'!$C$45)</f>
        <v>83252030.035730064</v>
      </c>
      <c r="AE124" s="90">
        <f>Z124*(1+'Control Panel'!$C$45)</f>
        <v>83137303.638510302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301335.66147702065</v>
      </c>
      <c r="AH124" s="90">
        <f t="shared" si="42"/>
        <v>66926.291133826424</v>
      </c>
      <c r="AI124" s="91">
        <f t="shared" si="43"/>
        <v>1105732.0664496659</v>
      </c>
      <c r="AJ124" s="91">
        <f t="shared" si="44"/>
        <v>1421429.9665243553</v>
      </c>
      <c r="AK124" s="91">
        <f t="shared" si="45"/>
        <v>315697.90007468942</v>
      </c>
      <c r="AL124" s="93">
        <f t="shared" si="34"/>
        <v>0</v>
      </c>
    </row>
    <row r="125" spans="1:38" s="93" customFormat="1" ht="14" x14ac:dyDescent="0.3">
      <c r="A125" s="85" t="str">
        <f>'ESTIMATED Earned Revenue'!A126</f>
        <v>Great Falls, MT</v>
      </c>
      <c r="B125" s="85"/>
      <c r="C125" s="86">
        <f>'ESTIMATED Earned Revenue'!$I126*1.07925</f>
        <v>72728489.092484996</v>
      </c>
      <c r="D125" s="86">
        <f>'ESTIMATED Earned Revenue'!$L126*1.07925</f>
        <v>72728489.092484996</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127707.526</v>
      </c>
      <c r="G125" s="88">
        <f t="shared" si="35"/>
        <v>2.7802527802120065E-3</v>
      </c>
      <c r="H125" s="89">
        <f t="shared" si="36"/>
        <v>1.7559491142130157E-3</v>
      </c>
      <c r="I125" s="90">
        <f t="shared" si="37"/>
        <v>-74496.058000000005</v>
      </c>
      <c r="J125" s="90">
        <f>C125*(1+'Control Panel'!$C$45)</f>
        <v>74910343.765259549</v>
      </c>
      <c r="K125" s="90">
        <f>D125*(1+'Control Panel'!$C$45)</f>
        <v>74910343.765259549</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269820.68453051912</v>
      </c>
      <c r="N125" s="91">
        <f t="shared" si="38"/>
        <v>61550.9950705191</v>
      </c>
      <c r="O125" s="91">
        <f>J125*(1+'Control Panel'!$C$45)</f>
        <v>77157654.078217342</v>
      </c>
      <c r="P125" s="91">
        <f>K125*(1+'Control Panel'!$C$45)</f>
        <v>77157654.078217342</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277915.30506643467</v>
      </c>
      <c r="S125" s="91">
        <f t="shared" si="39"/>
        <v>63397.52492263462</v>
      </c>
      <c r="T125" s="91">
        <f>O125*(1+'Control Panel'!$C$45)</f>
        <v>79472383.700563863</v>
      </c>
      <c r="U125" s="91">
        <f>P125*(1+'Control Panel'!$C$45)</f>
        <v>79472383.700563863</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286252.7644011277</v>
      </c>
      <c r="X125" s="91">
        <f t="shared" si="40"/>
        <v>65299.450853013637</v>
      </c>
      <c r="Y125" s="90">
        <f>T125*(1+'Control Panel'!$C$45)</f>
        <v>81856555.211580783</v>
      </c>
      <c r="Z125" s="90">
        <f>U125*(1+'Control Panel'!$C$45)</f>
        <v>81856555.211580783</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294840.34742316155</v>
      </c>
      <c r="AC125" s="92">
        <f t="shared" si="41"/>
        <v>67258.434468604042</v>
      </c>
      <c r="AD125" s="92">
        <f>Y125*(1+'Control Panel'!$C$45)</f>
        <v>84312251.867928207</v>
      </c>
      <c r="AE125" s="90">
        <f>Z125*(1+'Control Panel'!$C$45)</f>
        <v>84312251.867928207</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303685.55793585646</v>
      </c>
      <c r="AH125" s="90">
        <f t="shared" si="42"/>
        <v>69276.187592662231</v>
      </c>
      <c r="AI125" s="91">
        <f t="shared" si="43"/>
        <v>1105732.0664496659</v>
      </c>
      <c r="AJ125" s="91">
        <f t="shared" si="44"/>
        <v>1432514.6593570996</v>
      </c>
      <c r="AK125" s="91">
        <f t="shared" si="45"/>
        <v>326782.59290743363</v>
      </c>
      <c r="AL125" s="93">
        <f t="shared" si="34"/>
        <v>0</v>
      </c>
    </row>
    <row r="126" spans="1:38" s="93" customFormat="1" ht="14" x14ac:dyDescent="0.3">
      <c r="A126" s="85" t="str">
        <f>'ESTIMATED Earned Revenue'!A127</f>
        <v>Charleston, SC</v>
      </c>
      <c r="B126" s="85"/>
      <c r="C126" s="86">
        <f>'ESTIMATED Earned Revenue'!$I127*1.07925</f>
        <v>77430538.705500007</v>
      </c>
      <c r="D126" s="86">
        <f>'ESTIMATED Earned Revenue'!$L127*1.07925</f>
        <v>58045511.045249999</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127707.526</v>
      </c>
      <c r="G126" s="88">
        <f t="shared" si="35"/>
        <v>2.611419052230321E-3</v>
      </c>
      <c r="H126" s="89">
        <f t="shared" si="36"/>
        <v>2.2001275154670311E-3</v>
      </c>
      <c r="I126" s="90">
        <f t="shared" si="37"/>
        <v>-74496.058000000005</v>
      </c>
      <c r="J126" s="90">
        <f>C126*(1+'Control Panel'!$C$45)</f>
        <v>79753454.866665006</v>
      </c>
      <c r="K126" s="90">
        <f>D126*(1+'Control Panel'!$C$45)</f>
        <v>59786876.3766075</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239360.62912982248</v>
      </c>
      <c r="N126" s="91">
        <f t="shared" si="38"/>
        <v>31090.939669822459</v>
      </c>
      <c r="O126" s="91">
        <f>J126*(1+'Control Panel'!$C$45)</f>
        <v>82146058.512664959</v>
      </c>
      <c r="P126" s="91">
        <f>K126*(1+'Control Panel'!$C$45)</f>
        <v>61580482.667905726</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246541.44800371717</v>
      </c>
      <c r="S126" s="91">
        <f t="shared" si="39"/>
        <v>32023.667859917128</v>
      </c>
      <c r="T126" s="91">
        <f>O126*(1+'Control Panel'!$C$45)</f>
        <v>84610440.268044904</v>
      </c>
      <c r="U126" s="91">
        <f>P126*(1+'Control Panel'!$C$45)</f>
        <v>63427897.147942901</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253937.69144382869</v>
      </c>
      <c r="X126" s="91">
        <f t="shared" si="40"/>
        <v>32984.377895714628</v>
      </c>
      <c r="Y126" s="90">
        <f>T126*(1+'Control Panel'!$C$45)</f>
        <v>87148753.476086259</v>
      </c>
      <c r="Z126" s="90">
        <f>U126*(1+'Control Panel'!$C$45)</f>
        <v>65330734.062381193</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261555.82218714361</v>
      </c>
      <c r="AC126" s="92">
        <f t="shared" si="41"/>
        <v>33973.909232586098</v>
      </c>
      <c r="AD126" s="92">
        <f>Y126*(1+'Control Panel'!$C$45)</f>
        <v>89763216.080368847</v>
      </c>
      <c r="AE126" s="90">
        <f>Z126*(1+'Control Panel'!$C$45)</f>
        <v>67290656.084252626</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269402.49685275787</v>
      </c>
      <c r="AH126" s="90">
        <f t="shared" si="42"/>
        <v>34993.126509563648</v>
      </c>
      <c r="AI126" s="91">
        <f t="shared" si="43"/>
        <v>1105732.0664496659</v>
      </c>
      <c r="AJ126" s="91">
        <f t="shared" si="44"/>
        <v>1270798.0876172697</v>
      </c>
      <c r="AK126" s="91">
        <f t="shared" si="45"/>
        <v>165066.02116760379</v>
      </c>
      <c r="AL126" s="93">
        <f t="shared" si="34"/>
        <v>0</v>
      </c>
    </row>
    <row r="127" spans="1:38" s="93" customFormat="1" ht="14" x14ac:dyDescent="0.3">
      <c r="A127" s="85" t="str">
        <f>'ESTIMATED Earned Revenue'!A128</f>
        <v>Saint Petersburg, FL</v>
      </c>
      <c r="B127" s="85"/>
      <c r="C127" s="86">
        <f>'ESTIMATED Earned Revenue'!$I128*1.07925</f>
        <v>79177006.914329991</v>
      </c>
      <c r="D127" s="86">
        <f>'ESTIMATED Earned Revenue'!$L128*1.07925</f>
        <v>77448306.452212498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127707.526</v>
      </c>
      <c r="G127" s="88">
        <f t="shared" si="35"/>
        <v>2.5538169713687905E-3</v>
      </c>
      <c r="H127" s="89">
        <f t="shared" si="36"/>
        <v>1.6489389097074532E-3</v>
      </c>
      <c r="I127" s="90">
        <f t="shared" si="37"/>
        <v>-74496.058000000005</v>
      </c>
      <c r="J127" s="90">
        <f>C127*(1+'Control Panel'!$C$45)</f>
        <v>81552317.121759892</v>
      </c>
      <c r="K127" s="90">
        <f>D127*(1+'Control Panel'!$C$45)</f>
        <v>79771755.64577888</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279543.50829155778</v>
      </c>
      <c r="N127" s="91">
        <f t="shared" si="38"/>
        <v>71273.818831557757</v>
      </c>
      <c r="O127" s="91">
        <f>J127*(1+'Control Panel'!$C$45)</f>
        <v>83998886.635412693</v>
      </c>
      <c r="P127" s="91">
        <f>K127*(1+'Control Panel'!$C$45)</f>
        <v>82164908.315152243</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287929.81354030449</v>
      </c>
      <c r="S127" s="91">
        <f t="shared" si="39"/>
        <v>73412.033396504441</v>
      </c>
      <c r="T127" s="91">
        <f>O127*(1+'Control Panel'!$C$45)</f>
        <v>86518853.234475076</v>
      </c>
      <c r="U127" s="91">
        <f>P127*(1+'Control Panel'!$C$45)</f>
        <v>84629855.564606816</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296567.70812921366</v>
      </c>
      <c r="X127" s="91">
        <f t="shared" si="40"/>
        <v>75614.394581099594</v>
      </c>
      <c r="Y127" s="90">
        <f>T127*(1+'Control Panel'!$C$45)</f>
        <v>89114418.831509337</v>
      </c>
      <c r="Z127" s="90">
        <f>U127*(1+'Control Panel'!$C$45)</f>
        <v>87168751.231545016</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305464.73946309002</v>
      </c>
      <c r="AC127" s="92">
        <f t="shared" si="41"/>
        <v>77882.826508532511</v>
      </c>
      <c r="AD127" s="92">
        <f>Y127*(1+'Control Panel'!$C$45)</f>
        <v>91787851.396454617</v>
      </c>
      <c r="AE127" s="90">
        <f>Z127*(1+'Control Panel'!$C$45)</f>
        <v>89783813.768491372</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314628.68173698278</v>
      </c>
      <c r="AH127" s="90">
        <f t="shared" si="42"/>
        <v>80219.31139378855</v>
      </c>
      <c r="AI127" s="91">
        <f t="shared" si="43"/>
        <v>1105732.0664496659</v>
      </c>
      <c r="AJ127" s="91">
        <f t="shared" si="44"/>
        <v>1484134.4511611485</v>
      </c>
      <c r="AK127" s="91">
        <f t="shared" si="45"/>
        <v>378402.38471148256</v>
      </c>
      <c r="AL127" s="93">
        <f t="shared" si="34"/>
        <v>0</v>
      </c>
    </row>
    <row r="128" spans="1:38" s="93" customFormat="1" ht="14" x14ac:dyDescent="0.3">
      <c r="A128" s="85" t="str">
        <f>'ESTIMATED Earned Revenue'!A129</f>
        <v>Washington, DC</v>
      </c>
      <c r="B128" s="85"/>
      <c r="C128" s="86">
        <f>'ESTIMATED Earned Revenue'!$I129*1.07925</f>
        <v>79867432.39779751</v>
      </c>
      <c r="D128" s="86">
        <f>'ESTIMATED Earned Revenue'!$L129*1.07925</f>
        <v>66229369.458007507</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127707.526</v>
      </c>
      <c r="G128" s="88">
        <f t="shared" si="35"/>
        <v>2.5317401339870309E-3</v>
      </c>
      <c r="H128" s="89">
        <f t="shared" si="36"/>
        <v>1.9282612388597856E-3</v>
      </c>
      <c r="I128" s="90">
        <f t="shared" si="37"/>
        <v>-74496.058000000005</v>
      </c>
      <c r="J128" s="90">
        <f>C128*(1+'Control Panel'!$C$45)</f>
        <v>82263455.369731441</v>
      </c>
      <c r="K128" s="90">
        <f>D128*(1+'Control Panel'!$C$45)</f>
        <v>68216250.541747734</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256432.49808349548</v>
      </c>
      <c r="N128" s="91">
        <f t="shared" si="38"/>
        <v>48162.808623495454</v>
      </c>
      <c r="O128" s="91">
        <f>J128*(1+'Control Panel'!$C$45)</f>
        <v>84731359.03082338</v>
      </c>
      <c r="P128" s="91">
        <f>K128*(1+'Control Panel'!$C$45)</f>
        <v>70262738.058000162</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264125.47302600031</v>
      </c>
      <c r="S128" s="91">
        <f t="shared" si="39"/>
        <v>49607.692882200266</v>
      </c>
      <c r="T128" s="91">
        <f>O128*(1+'Control Panel'!$C$45)</f>
        <v>87273299.801748082</v>
      </c>
      <c r="U128" s="91">
        <f>P128*(1+'Control Panel'!$C$45)</f>
        <v>72370620.199740171</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272049.23739948036</v>
      </c>
      <c r="X128" s="91">
        <f t="shared" si="40"/>
        <v>51095.9238513663</v>
      </c>
      <c r="Y128" s="90">
        <f>T128*(1+'Control Panel'!$C$45)</f>
        <v>89891498.795800522</v>
      </c>
      <c r="Z128" s="90">
        <f>U128*(1+'Control Panel'!$C$45)</f>
        <v>74541738.805732384</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280210.71461146476</v>
      </c>
      <c r="AC128" s="92">
        <f t="shared" si="41"/>
        <v>52628.80165690725</v>
      </c>
      <c r="AD128" s="92">
        <f>Y128*(1+'Control Panel'!$C$45)</f>
        <v>92588243.759674534</v>
      </c>
      <c r="AE128" s="90">
        <f>Z128*(1+'Control Panel'!$C$45)</f>
        <v>76777990.969904363</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288617.03613980877</v>
      </c>
      <c r="AH128" s="90">
        <f t="shared" si="42"/>
        <v>54207.665796614543</v>
      </c>
      <c r="AI128" s="91">
        <f t="shared" si="43"/>
        <v>1105732.0664496659</v>
      </c>
      <c r="AJ128" s="91">
        <f t="shared" si="44"/>
        <v>1361434.9592602497</v>
      </c>
      <c r="AK128" s="91">
        <f t="shared" si="45"/>
        <v>255702.89281058381</v>
      </c>
      <c r="AL128" s="93">
        <f t="shared" si="34"/>
        <v>0</v>
      </c>
    </row>
    <row r="129" spans="1:38" s="93" customFormat="1" ht="14" x14ac:dyDescent="0.3">
      <c r="A129" s="85" t="str">
        <f>'ESTIMATED Earned Revenue'!A130</f>
        <v>San Diego, CA</v>
      </c>
      <c r="B129" s="85"/>
      <c r="C129" s="86">
        <f>'ESTIMATED Earned Revenue'!$I130*1.07925</f>
        <v>82542803.041215003</v>
      </c>
      <c r="D129" s="86">
        <f>'ESTIMATED Earned Revenue'!$L130*1.07925</f>
        <v>82542803.041215003</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127707.526</v>
      </c>
      <c r="G129" s="88">
        <f t="shared" si="35"/>
        <v>2.4496815779206866E-3</v>
      </c>
      <c r="H129" s="89">
        <f t="shared" si="36"/>
        <v>1.5471673034441718E-3</v>
      </c>
      <c r="I129" s="90">
        <f t="shared" si="37"/>
        <v>-74496.058000000005</v>
      </c>
      <c r="J129" s="90">
        <f>C129*(1+'Control Panel'!$C$45)</f>
        <v>85019087.13245146</v>
      </c>
      <c r="K129" s="90">
        <f>D129*(1+'Control Panel'!$C$45)</f>
        <v>85019087.13245146</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290038.17126490292</v>
      </c>
      <c r="N129" s="91">
        <f t="shared" si="38"/>
        <v>81768.481804902898</v>
      </c>
      <c r="O129" s="91">
        <f>J129*(1+'Control Panel'!$C$45)</f>
        <v>87569659.746425003</v>
      </c>
      <c r="P129" s="91">
        <f>K129*(1+'Control Panel'!$C$45)</f>
        <v>87569659.746425003</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298739.31640284997</v>
      </c>
      <c r="S129" s="91">
        <f t="shared" si="39"/>
        <v>84221.536259049928</v>
      </c>
      <c r="T129" s="91">
        <f>O129*(1+'Control Panel'!$C$45)</f>
        <v>90196749.538817748</v>
      </c>
      <c r="U129" s="91">
        <f>P129*(1+'Control Panel'!$C$45)</f>
        <v>90196749.538817748</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307701.4960776355</v>
      </c>
      <c r="X129" s="91">
        <f t="shared" si="40"/>
        <v>86748.182529521437</v>
      </c>
      <c r="Y129" s="90">
        <f>T129*(1+'Control Panel'!$C$45)</f>
        <v>92902652.024982288</v>
      </c>
      <c r="Z129" s="90">
        <f>U129*(1+'Control Panel'!$C$45)</f>
        <v>92902652.024982288</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316932.54104996461</v>
      </c>
      <c r="AC129" s="92">
        <f t="shared" si="41"/>
        <v>89350.628095407097</v>
      </c>
      <c r="AD129" s="92">
        <f>Y129*(1+'Control Panel'!$C$45)</f>
        <v>95689731.58573176</v>
      </c>
      <c r="AE129" s="90">
        <f>Z129*(1+'Control Panel'!$C$45)</f>
        <v>95689731.58573176</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326440.51737146353</v>
      </c>
      <c r="AH129" s="90">
        <f t="shared" si="42"/>
        <v>92031.147028269304</v>
      </c>
      <c r="AI129" s="91">
        <f t="shared" si="43"/>
        <v>1105732.0664496659</v>
      </c>
      <c r="AJ129" s="91">
        <f t="shared" si="44"/>
        <v>1539852.0421668165</v>
      </c>
      <c r="AK129" s="91">
        <f t="shared" si="45"/>
        <v>434119.97571715061</v>
      </c>
      <c r="AL129" s="93">
        <f t="shared" si="34"/>
        <v>0</v>
      </c>
    </row>
    <row r="130" spans="1:38" s="93" customFormat="1" ht="14" x14ac:dyDescent="0.3">
      <c r="A130" s="85" t="str">
        <f>'ESTIMATED Earned Revenue'!A131</f>
        <v>Harrisburg, PA</v>
      </c>
      <c r="B130" s="85"/>
      <c r="C130" s="86">
        <f>'ESTIMATED Earned Revenue'!$I131*1.07925</f>
        <v>83607767.850779995</v>
      </c>
      <c r="D130" s="86">
        <f>'ESTIMATED Earned Revenue'!$L131*1.07925</f>
        <v>76777964.278709993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127707.526</v>
      </c>
      <c r="G130" s="88">
        <f t="shared" si="35"/>
        <v>2.4184784404349289E-3</v>
      </c>
      <c r="H130" s="89">
        <f t="shared" si="36"/>
        <v>1.6633356614719783E-3</v>
      </c>
      <c r="I130" s="90">
        <f t="shared" si="37"/>
        <v>-74496.058000000005</v>
      </c>
      <c r="J130" s="90">
        <f>C130*(1+'Control Panel'!$C$45)</f>
        <v>86116000.886303395</v>
      </c>
      <c r="K130" s="90">
        <f>D130*(1+'Control Panel'!$C$45)</f>
        <v>79081303.207071289</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278162.60341414256</v>
      </c>
      <c r="N130" s="91">
        <f t="shared" si="38"/>
        <v>69892.913954142539</v>
      </c>
      <c r="O130" s="91">
        <f>J130*(1+'Control Panel'!$C$45)</f>
        <v>88699480.912892506</v>
      </c>
      <c r="P130" s="91">
        <f>K130*(1+'Control Panel'!$C$45)</f>
        <v>81453742.303283423</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286507.48151656683</v>
      </c>
      <c r="S130" s="91">
        <f t="shared" si="39"/>
        <v>71989.70137276678</v>
      </c>
      <c r="T130" s="91">
        <f>O130*(1+'Control Panel'!$C$45)</f>
        <v>91360465.340279281</v>
      </c>
      <c r="U130" s="91">
        <f>P130*(1+'Control Panel'!$C$45)</f>
        <v>83897354.572381929</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295102.70614476386</v>
      </c>
      <c r="X130" s="91">
        <f t="shared" si="40"/>
        <v>74149.392596649792</v>
      </c>
      <c r="Y130" s="90">
        <f>T130*(1+'Control Panel'!$C$45)</f>
        <v>94101279.300487667</v>
      </c>
      <c r="Z130" s="90">
        <f>U130*(1+'Control Panel'!$C$45)</f>
        <v>86414275.209553391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303955.78741910681</v>
      </c>
      <c r="AC130" s="92">
        <f t="shared" si="41"/>
        <v>76373.874464549299</v>
      </c>
      <c r="AD130" s="92">
        <f>Y130*(1+'Control Panel'!$C$45)</f>
        <v>96924317.679502293</v>
      </c>
      <c r="AE130" s="90">
        <f>Z130*(1+'Control Panel'!$C$45)</f>
        <v>89006703.465839997</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313074.46113168006</v>
      </c>
      <c r="AH130" s="90">
        <f t="shared" si="42"/>
        <v>78665.090788485832</v>
      </c>
      <c r="AI130" s="91">
        <f t="shared" si="43"/>
        <v>1105732.0664496659</v>
      </c>
      <c r="AJ130" s="91">
        <f t="shared" si="44"/>
        <v>1476803.0396262601</v>
      </c>
      <c r="AK130" s="91">
        <f t="shared" si="45"/>
        <v>371070.97317659413</v>
      </c>
      <c r="AL130" s="93">
        <f t="shared" si="34"/>
        <v>0</v>
      </c>
    </row>
    <row r="131" spans="1:38" s="93" customFormat="1" ht="14" x14ac:dyDescent="0.3">
      <c r="A131" s="85" t="str">
        <f>'ESTIMATED Earned Revenue'!A132</f>
        <v>Montreal, QC</v>
      </c>
      <c r="B131" s="85"/>
      <c r="C131" s="86">
        <f>'ESTIMATED Earned Revenue'!$I132*1.07925</f>
        <v>84188843.217000008</v>
      </c>
      <c r="D131" s="86">
        <f>'ESTIMATED Earned Revenue'!$L132*1.07925</f>
        <v>84188843.217000008</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127707.526</v>
      </c>
      <c r="G131" s="88">
        <f t="shared" ref="G131:G157" si="46">E131/$C131</f>
        <v>2.4017859881838789E-3</v>
      </c>
      <c r="H131" s="89">
        <f t="shared" ref="H131:H157" si="47">F131/$D131</f>
        <v>1.5169174574691435E-3</v>
      </c>
      <c r="I131" s="90">
        <f t="shared" ref="I131:I157" si="48">F131-E131</f>
        <v>-74496.058000000005</v>
      </c>
      <c r="J131" s="90">
        <f>C131*(1+'Control Panel'!$C$45)</f>
        <v>86714508.513510004</v>
      </c>
      <c r="K131" s="90">
        <f>D131*(1+'Control Panel'!$C$45)</f>
        <v>86714508.513510004</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293429.01402702002</v>
      </c>
      <c r="N131" s="91">
        <f t="shared" ref="N131:N157" si="49">M131-L131</f>
        <v>85159.324567019998</v>
      </c>
      <c r="O131" s="91">
        <f>J131*(1+'Control Panel'!$C$45)</f>
        <v>89315943.768915311</v>
      </c>
      <c r="P131" s="91">
        <f>K131*(1+'Control Panel'!$C$45)</f>
        <v>89315943.768915311</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302231.88444783061</v>
      </c>
      <c r="S131" s="91">
        <f t="shared" ref="S131:S157" si="50">R131-Q131</f>
        <v>87714.104304030567</v>
      </c>
      <c r="T131" s="91">
        <f>O131*(1+'Control Panel'!$C$45)</f>
        <v>91995422.081982777</v>
      </c>
      <c r="U131" s="91">
        <f>P131*(1+'Control Panel'!$C$45)</f>
        <v>91995422.081982777</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311298.84116396558</v>
      </c>
      <c r="X131" s="91">
        <f t="shared" ref="X131:X157" si="51">W131-V131</f>
        <v>90345.527615851519</v>
      </c>
      <c r="Y131" s="90">
        <f>T131*(1+'Control Panel'!$C$45)</f>
        <v>94755284.744442269</v>
      </c>
      <c r="Z131" s="90">
        <f>U131*(1+'Control Panel'!$C$45)</f>
        <v>94755284.744442269</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320637.80648888455</v>
      </c>
      <c r="AC131" s="92">
        <f t="shared" ref="AC131:AC157" si="52">AB131-AA131</f>
        <v>93055.893534327042</v>
      </c>
      <c r="AD131" s="92">
        <f>Y131*(1+'Control Panel'!$C$45)</f>
        <v>97597943.286775544</v>
      </c>
      <c r="AE131" s="90">
        <f>Z131*(1+'Control Panel'!$C$45)</f>
        <v>97597943.286775544</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330256.94077355112</v>
      </c>
      <c r="AH131" s="90">
        <f t="shared" ref="AH131:AH157" si="53">AG131-AF131</f>
        <v>95847.570430356893</v>
      </c>
      <c r="AI131" s="91">
        <f t="shared" ref="AI131:AI157" si="54">L131+Q131+V131+AA131+AF131</f>
        <v>1105732.0664496659</v>
      </c>
      <c r="AJ131" s="91">
        <f t="shared" ref="AJ131:AJ157" si="55">M131+R131+W131+AB131+AG131</f>
        <v>1557854.4869012521</v>
      </c>
      <c r="AK131" s="91">
        <f t="shared" ref="AK131:AK157" si="56">AJ131-AI131</f>
        <v>452122.42045158613</v>
      </c>
      <c r="AL131" s="93">
        <f t="shared" si="34"/>
        <v>0</v>
      </c>
    </row>
    <row r="132" spans="1:38" s="93" customFormat="1" ht="14" x14ac:dyDescent="0.3">
      <c r="A132" s="85" t="str">
        <f>'ESTIMATED Earned Revenue'!A133</f>
        <v>San Francisco, CA</v>
      </c>
      <c r="B132" s="85"/>
      <c r="C132" s="86">
        <f>'ESTIMATED Earned Revenue'!$I133*1.07925</f>
        <v>84817827.89374502</v>
      </c>
      <c r="D132" s="86">
        <f>'ESTIMATED Earned Revenue'!$L133*1.07925</f>
        <v>77799308.66328752</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127707.526</v>
      </c>
      <c r="G132" s="88">
        <f t="shared" si="46"/>
        <v>2.3839750323871676E-3</v>
      </c>
      <c r="H132" s="89">
        <f t="shared" si="47"/>
        <v>1.6414994965149802E-3</v>
      </c>
      <c r="I132" s="90">
        <f t="shared" si="48"/>
        <v>-74496.058000000005</v>
      </c>
      <c r="J132" s="90">
        <f>C132*(1+'Control Panel'!$C$45)</f>
        <v>87362362.730557367</v>
      </c>
      <c r="K132" s="90">
        <f>D132*(1+'Control Panel'!$C$45)</f>
        <v>80133287.923186153</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280266.57284637232</v>
      </c>
      <c r="N132" s="91">
        <f t="shared" si="49"/>
        <v>71996.883386372298</v>
      </c>
      <c r="O132" s="91">
        <f>J132*(1+'Control Panel'!$C$45)</f>
        <v>89983233.612474084</v>
      </c>
      <c r="P132" s="91">
        <f>K132*(1+'Control Panel'!$C$45)</f>
        <v>82537286.560881734</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288674.57003176346</v>
      </c>
      <c r="S132" s="91">
        <f t="shared" si="50"/>
        <v>74156.789887963416</v>
      </c>
      <c r="T132" s="91">
        <f>O132*(1+'Control Panel'!$C$45)</f>
        <v>92682730.620848313</v>
      </c>
      <c r="U132" s="91">
        <f>P132*(1+'Control Panel'!$C$45)</f>
        <v>85013405.157708183</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297334.8073154164</v>
      </c>
      <c r="X132" s="91">
        <f t="shared" si="51"/>
        <v>76381.493767302338</v>
      </c>
      <c r="Y132" s="90">
        <f>T132*(1+'Control Panel'!$C$45)</f>
        <v>95463212.539473772</v>
      </c>
      <c r="Z132" s="90">
        <f>U132*(1+'Control Panel'!$C$45)</f>
        <v>87563807.312439427</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306254.85162487888</v>
      </c>
      <c r="AC132" s="92">
        <f t="shared" si="52"/>
        <v>78672.938670321368</v>
      </c>
      <c r="AD132" s="92">
        <f>Y132*(1+'Control Panel'!$C$45)</f>
        <v>98327108.915657982</v>
      </c>
      <c r="AE132" s="90">
        <f>Z132*(1+'Control Panel'!$C$45)</f>
        <v>90190721.531812608</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315442.49726362526</v>
      </c>
      <c r="AH132" s="90">
        <f t="shared" si="53"/>
        <v>81033.126920431037</v>
      </c>
      <c r="AI132" s="91">
        <f t="shared" si="54"/>
        <v>1105732.0664496659</v>
      </c>
      <c r="AJ132" s="91">
        <f t="shared" si="55"/>
        <v>1487973.2990820564</v>
      </c>
      <c r="AK132" s="91">
        <f t="shared" si="56"/>
        <v>382241.23263239046</v>
      </c>
      <c r="AL132" s="93">
        <f t="shared" ref="AL132:AL157" si="57">IF(N132&lt;0,1,0)</f>
        <v>0</v>
      </c>
    </row>
    <row r="133" spans="1:38" s="93" customFormat="1" ht="14" x14ac:dyDescent="0.3">
      <c r="A133" s="85" t="str">
        <f>'ESTIMATED Earned Revenue'!A134</f>
        <v>Richmond, VA</v>
      </c>
      <c r="B133" s="85"/>
      <c r="C133" s="86">
        <f>'ESTIMATED Earned Revenue'!$I134*1.07925</f>
        <v>88207498.584749997</v>
      </c>
      <c r="D133" s="86">
        <f>'ESTIMATED Earned Revenue'!$L134*1.07925</f>
        <v>69841727.575499997</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127707.526</v>
      </c>
      <c r="G133" s="88">
        <f t="shared" si="46"/>
        <v>2.2923627497011749E-3</v>
      </c>
      <c r="H133" s="89">
        <f t="shared" si="47"/>
        <v>1.8285275927910885E-3</v>
      </c>
      <c r="I133" s="90">
        <f t="shared" si="48"/>
        <v>-74496.058000000005</v>
      </c>
      <c r="J133" s="90">
        <f>C133*(1+'Control Panel'!$C$45)</f>
        <v>90853723.542292506</v>
      </c>
      <c r="K133" s="90">
        <f>D133*(1+'Control Panel'!$C$45)</f>
        <v>71936979.402764991</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263873.95580552996</v>
      </c>
      <c r="N133" s="91">
        <f t="shared" si="49"/>
        <v>55604.266345529933</v>
      </c>
      <c r="O133" s="91">
        <f>J133*(1+'Control Panel'!$C$45)</f>
        <v>93579335.248561278</v>
      </c>
      <c r="P133" s="91">
        <f>K133*(1+'Control Panel'!$C$45)</f>
        <v>74095088.784847945</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271790.17447969585</v>
      </c>
      <c r="S133" s="91">
        <f t="shared" si="50"/>
        <v>57272.394335895806</v>
      </c>
      <c r="T133" s="91">
        <f>O133*(1+'Control Panel'!$C$45)</f>
        <v>96386715.306018114</v>
      </c>
      <c r="U133" s="91">
        <f>P133*(1+'Control Panel'!$C$45)</f>
        <v>76317941.44839339</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279943.87989678676</v>
      </c>
      <c r="X133" s="91">
        <f t="shared" si="51"/>
        <v>58990.566348672699</v>
      </c>
      <c r="Y133" s="90">
        <f>T133*(1+'Control Panel'!$C$45)</f>
        <v>99278316.765198663</v>
      </c>
      <c r="Z133" s="90">
        <f>U133*(1+'Control Panel'!$C$45)</f>
        <v>78607479.691845194</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288342.1963836904</v>
      </c>
      <c r="AC133" s="92">
        <f t="shared" si="52"/>
        <v>60760.283429132891</v>
      </c>
      <c r="AD133" s="92">
        <f>Y133*(1+'Control Panel'!$C$45)</f>
        <v>102256666.26815462</v>
      </c>
      <c r="AE133" s="90">
        <f>Z133*(1+'Control Panel'!$C$45)</f>
        <v>80965704.082600549</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296992.46236520115</v>
      </c>
      <c r="AH133" s="90">
        <f t="shared" si="53"/>
        <v>62583.092022006924</v>
      </c>
      <c r="AI133" s="91">
        <f t="shared" si="54"/>
        <v>1105732.0664496659</v>
      </c>
      <c r="AJ133" s="91">
        <f t="shared" si="55"/>
        <v>1400942.6689309042</v>
      </c>
      <c r="AK133" s="91">
        <f t="shared" si="56"/>
        <v>295210.60248123831</v>
      </c>
      <c r="AL133" s="93">
        <f t="shared" si="57"/>
        <v>0</v>
      </c>
    </row>
    <row r="134" spans="1:38" s="93" customFormat="1" ht="14" x14ac:dyDescent="0.3">
      <c r="A134" s="85" t="str">
        <f>'ESTIMATED Earned Revenue'!A135</f>
        <v>Gorham, ME</v>
      </c>
      <c r="B134" s="85"/>
      <c r="C134" s="86">
        <f>'ESTIMATED Earned Revenue'!$I135*1.07925</f>
        <v>89401903.480499998</v>
      </c>
      <c r="D134" s="86">
        <f>'ESTIMATED Earned Revenue'!$L135*1.07925</f>
        <v>88136984.706750005</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127707.526</v>
      </c>
      <c r="G134" s="88">
        <f t="shared" si="46"/>
        <v>2.2617368996411119E-3</v>
      </c>
      <c r="H134" s="89">
        <f t="shared" si="47"/>
        <v>1.4489663609994075E-3</v>
      </c>
      <c r="I134" s="90">
        <f t="shared" si="48"/>
        <v>-74496.058000000005</v>
      </c>
      <c r="J134" s="90">
        <f>C134*(1+'Control Panel'!$C$45)</f>
        <v>92083960.584914997</v>
      </c>
      <c r="K134" s="90">
        <f>D134*(1+'Control Panel'!$C$45)</f>
        <v>90781094.247952506</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301562.185495905</v>
      </c>
      <c r="N134" s="91">
        <f t="shared" si="49"/>
        <v>93292.496035904973</v>
      </c>
      <c r="O134" s="91">
        <f>J134*(1+'Control Panel'!$C$45)</f>
        <v>94846479.402462453</v>
      </c>
      <c r="P134" s="91">
        <f>K134*(1+'Control Panel'!$C$45)</f>
        <v>93504527.075391084</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310609.05106078216</v>
      </c>
      <c r="S134" s="91">
        <f t="shared" si="50"/>
        <v>96091.270916982117</v>
      </c>
      <c r="T134" s="91">
        <f>O134*(1+'Control Panel'!$C$45)</f>
        <v>97691873.784536332</v>
      </c>
      <c r="U134" s="91">
        <f>P134*(1+'Control Panel'!$C$45)</f>
        <v>96309662.887652814</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319927.32277530566</v>
      </c>
      <c r="X134" s="91">
        <f t="shared" si="51"/>
        <v>98974.009227191593</v>
      </c>
      <c r="Y134" s="90">
        <f>T134*(1+'Control Panel'!$C$45)</f>
        <v>100622629.99807243</v>
      </c>
      <c r="Z134" s="90">
        <f>U134*(1+'Control Panel'!$C$45)</f>
        <v>99198952.774282396</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329525.14254856482</v>
      </c>
      <c r="AC134" s="92">
        <f t="shared" si="52"/>
        <v>101943.22959400731</v>
      </c>
      <c r="AD134" s="92">
        <f>Y134*(1+'Control Panel'!$C$45)</f>
        <v>103641308.89801461</v>
      </c>
      <c r="AE134" s="90">
        <f>Z134*(1+'Control Panel'!$C$45)</f>
        <v>102174921.35751086</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339410.89691502176</v>
      </c>
      <c r="AH134" s="90">
        <f t="shared" si="53"/>
        <v>105001.52657182753</v>
      </c>
      <c r="AI134" s="91">
        <f t="shared" si="54"/>
        <v>1105732.0664496659</v>
      </c>
      <c r="AJ134" s="91">
        <f t="shared" si="55"/>
        <v>1601034.5987955795</v>
      </c>
      <c r="AK134" s="91">
        <f t="shared" si="56"/>
        <v>495302.53234591358</v>
      </c>
      <c r="AL134" s="93">
        <f t="shared" si="57"/>
        <v>0</v>
      </c>
    </row>
    <row r="135" spans="1:38" s="93" customFormat="1" ht="14" x14ac:dyDescent="0.3">
      <c r="A135" s="85" t="str">
        <f>'ESTIMATED Earned Revenue'!A136</f>
        <v>Charlotte, NC</v>
      </c>
      <c r="B135" s="85"/>
      <c r="C135" s="86">
        <f>'ESTIMATED Earned Revenue'!$I136*1.07925</f>
        <v>90050275.869000003</v>
      </c>
      <c r="D135" s="86">
        <f>'ESTIMATED Earned Revenue'!$L136*1.07925</f>
        <v>82156941.4005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127707.526</v>
      </c>
      <c r="G135" s="88">
        <f t="shared" si="46"/>
        <v>2.2454521326970085E-3</v>
      </c>
      <c r="H135" s="89">
        <f t="shared" si="47"/>
        <v>1.5544337924832093E-3</v>
      </c>
      <c r="I135" s="90">
        <f t="shared" si="48"/>
        <v>-74496.058000000005</v>
      </c>
      <c r="J135" s="90">
        <f>C135*(1+'Control Panel'!$C$45)</f>
        <v>92751784.145070001</v>
      </c>
      <c r="K135" s="90">
        <f>D135*(1+'Control Panel'!$C$45)</f>
        <v>84621649.642515004</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289243.29628503002</v>
      </c>
      <c r="N135" s="91">
        <f t="shared" si="49"/>
        <v>80973.606825030001</v>
      </c>
      <c r="O135" s="91">
        <f>J135*(1+'Control Panel'!$C$45)</f>
        <v>95534337.669422105</v>
      </c>
      <c r="P135" s="91">
        <f>K135*(1+'Control Panel'!$C$45)</f>
        <v>87160299.131790459</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297920.59517358092</v>
      </c>
      <c r="S135" s="91">
        <f t="shared" si="50"/>
        <v>83402.815029780875</v>
      </c>
      <c r="T135" s="91">
        <f>O135*(1+'Control Panel'!$C$45)</f>
        <v>98400367.799504772</v>
      </c>
      <c r="U135" s="91">
        <f>P135*(1+'Control Panel'!$C$45)</f>
        <v>89775108.105744168</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306858.21321148833</v>
      </c>
      <c r="X135" s="91">
        <f t="shared" si="51"/>
        <v>85904.899663374264</v>
      </c>
      <c r="Y135" s="90">
        <f>T135*(1+'Control Panel'!$C$45)</f>
        <v>101352378.83348992</v>
      </c>
      <c r="Z135" s="90">
        <f>U135*(1+'Control Panel'!$C$45)</f>
        <v>92468361.348916501</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316063.95969783299</v>
      </c>
      <c r="AC135" s="92">
        <f t="shared" si="52"/>
        <v>88482.046743275481</v>
      </c>
      <c r="AD135" s="92">
        <f>Y135*(1+'Control Panel'!$C$45)</f>
        <v>104392950.19849463</v>
      </c>
      <c r="AE135" s="90">
        <f>Z135*(1+'Control Panel'!$C$45)</f>
        <v>95242412.189383999</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325545.87857876805</v>
      </c>
      <c r="AH135" s="90">
        <f t="shared" si="53"/>
        <v>91136.508235573827</v>
      </c>
      <c r="AI135" s="91">
        <f t="shared" si="54"/>
        <v>1105732.0664496659</v>
      </c>
      <c r="AJ135" s="91">
        <f t="shared" si="55"/>
        <v>1535631.9429467004</v>
      </c>
      <c r="AK135" s="91">
        <f t="shared" si="56"/>
        <v>429899.87649703445</v>
      </c>
      <c r="AL135" s="93">
        <f t="shared" si="57"/>
        <v>0</v>
      </c>
    </row>
    <row r="136" spans="1:38" s="93" customFormat="1" ht="14" x14ac:dyDescent="0.3">
      <c r="A136" s="85" t="str">
        <f>'ESTIMATED Earned Revenue'!A137</f>
        <v>Winston-Salem, NC</v>
      </c>
      <c r="B136" s="85"/>
      <c r="C136" s="86">
        <f>'ESTIMATED Earned Revenue'!$I137*1.07925</f>
        <v>90934589.435197487</v>
      </c>
      <c r="D136" s="86">
        <f>'ESTIMATED Earned Revenue'!$L137*1.07925</f>
        <v>90886877.767724991</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127707.526</v>
      </c>
      <c r="G136" s="88">
        <f t="shared" si="46"/>
        <v>2.2236157358371963E-3</v>
      </c>
      <c r="H136" s="89">
        <f t="shared" si="47"/>
        <v>1.4051261209167695E-3</v>
      </c>
      <c r="I136" s="90">
        <f t="shared" si="48"/>
        <v>-74496.058000000005</v>
      </c>
      <c r="J136" s="90">
        <f>C136*(1+'Control Panel'!$C$45)</f>
        <v>93662627.11825341</v>
      </c>
      <c r="K136" s="90">
        <f>D136*(1+'Control Panel'!$C$45)</f>
        <v>93613484.10075675</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307226.96520151349</v>
      </c>
      <c r="N136" s="91">
        <f t="shared" si="49"/>
        <v>98957.275741513469</v>
      </c>
      <c r="O136" s="91">
        <f>J136*(1+'Control Panel'!$C$45)</f>
        <v>96472505.931801021</v>
      </c>
      <c r="P136" s="91">
        <f>K136*(1+'Control Panel'!$C$45)</f>
        <v>96421888.623779461</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316443.77415755892</v>
      </c>
      <c r="S136" s="91">
        <f t="shared" si="50"/>
        <v>101925.99401375887</v>
      </c>
      <c r="T136" s="91">
        <f>O136*(1+'Control Panel'!$C$45)</f>
        <v>99366681.109755054</v>
      </c>
      <c r="U136" s="91">
        <f>P136*(1+'Control Panel'!$C$45)</f>
        <v>99314545.282492846</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325937.08756498568</v>
      </c>
      <c r="X136" s="91">
        <f t="shared" si="51"/>
        <v>104983.77401687161</v>
      </c>
      <c r="Y136" s="90">
        <f>T136*(1+'Control Panel'!$C$45)</f>
        <v>102347681.54304771</v>
      </c>
      <c r="Z136" s="90">
        <f>U136*(1+'Control Panel'!$C$45)</f>
        <v>102293981.64096764</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335715.20028193528</v>
      </c>
      <c r="AC136" s="92">
        <f t="shared" si="52"/>
        <v>108133.28732737777</v>
      </c>
      <c r="AD136" s="92">
        <f>Y136*(1+'Control Panel'!$C$45)</f>
        <v>105418111.98933914</v>
      </c>
      <c r="AE136" s="90">
        <f>Z136*(1+'Control Panel'!$C$45)</f>
        <v>105362801.09019667</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345786.65638039337</v>
      </c>
      <c r="AH136" s="90">
        <f t="shared" si="53"/>
        <v>111377.28603719914</v>
      </c>
      <c r="AI136" s="91">
        <f t="shared" si="54"/>
        <v>1105732.0664496659</v>
      </c>
      <c r="AJ136" s="91">
        <f t="shared" si="55"/>
        <v>1631109.6835863867</v>
      </c>
      <c r="AK136" s="91">
        <f t="shared" si="56"/>
        <v>525377.6171367208</v>
      </c>
      <c r="AL136" s="93">
        <f t="shared" si="57"/>
        <v>0</v>
      </c>
    </row>
    <row r="137" spans="1:38" s="93" customFormat="1" ht="14" x14ac:dyDescent="0.3">
      <c r="A137" s="85" t="str">
        <f>'ESTIMATED Earned Revenue'!A138</f>
        <v>Nashville, TN</v>
      </c>
      <c r="B137" s="85"/>
      <c r="C137" s="86">
        <f>'ESTIMATED Earned Revenue'!$I138*1.07925</f>
        <v>91157693.214750007</v>
      </c>
      <c r="D137" s="86">
        <f>'ESTIMATED Earned Revenue'!$L138*1.07925</f>
        <v>91157693.214750007</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127707.526</v>
      </c>
      <c r="G137" s="88">
        <f t="shared" si="46"/>
        <v>2.2181735503513369E-3</v>
      </c>
      <c r="H137" s="89">
        <f t="shared" si="47"/>
        <v>1.400951707928212E-3</v>
      </c>
      <c r="I137" s="90">
        <f t="shared" si="48"/>
        <v>-74496.058000000005</v>
      </c>
      <c r="J137" s="90">
        <f>C137*(1+'Control Panel'!$C$45)</f>
        <v>93892424.011192515</v>
      </c>
      <c r="K137" s="90">
        <f>D137*(1+'Control Panel'!$C$45)</f>
        <v>93892424.011192515</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307784.84502238501</v>
      </c>
      <c r="N137" s="91">
        <f t="shared" si="49"/>
        <v>99515.155562384985</v>
      </c>
      <c r="O137" s="91">
        <f>J137*(1+'Control Panel'!$C$45)</f>
        <v>96709196.731528297</v>
      </c>
      <c r="P137" s="91">
        <f>K137*(1+'Control Panel'!$C$45)</f>
        <v>96709196.731528297</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317018.39037305658</v>
      </c>
      <c r="S137" s="91">
        <f t="shared" si="50"/>
        <v>102500.61022925653</v>
      </c>
      <c r="T137" s="91">
        <f>O137*(1+'Control Panel'!$C$45)</f>
        <v>99610472.633474141</v>
      </c>
      <c r="U137" s="91">
        <f>P137*(1+'Control Panel'!$C$45)</f>
        <v>99610472.633474141</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326528.94226694829</v>
      </c>
      <c r="X137" s="91">
        <f t="shared" si="51"/>
        <v>105575.62871883422</v>
      </c>
      <c r="Y137" s="90">
        <f>T137*(1+'Control Panel'!$C$45)</f>
        <v>102598786.81247836</v>
      </c>
      <c r="Z137" s="90">
        <f>U137*(1+'Control Panel'!$C$45)</f>
        <v>102598786.81247836</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336324.81062495674</v>
      </c>
      <c r="AC137" s="92">
        <f t="shared" si="52"/>
        <v>108742.89767039922</v>
      </c>
      <c r="AD137" s="92">
        <f>Y137*(1+'Control Panel'!$C$45)</f>
        <v>105676750.41685271</v>
      </c>
      <c r="AE137" s="90">
        <f>Z137*(1+'Control Panel'!$C$45)</f>
        <v>105676750.41685271</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346414.55503370543</v>
      </c>
      <c r="AH137" s="90">
        <f t="shared" si="53"/>
        <v>112005.1846905112</v>
      </c>
      <c r="AI137" s="91">
        <f t="shared" si="54"/>
        <v>1105732.0664496659</v>
      </c>
      <c r="AJ137" s="91">
        <f t="shared" si="55"/>
        <v>1634071.5433210519</v>
      </c>
      <c r="AK137" s="91">
        <f t="shared" si="56"/>
        <v>528339.47687138594</v>
      </c>
      <c r="AL137" s="93">
        <f t="shared" si="57"/>
        <v>0</v>
      </c>
    </row>
    <row r="138" spans="1:38" s="93" customFormat="1" ht="14" x14ac:dyDescent="0.3">
      <c r="A138" s="85" t="str">
        <f>'ESTIMATED Earned Revenue'!A139</f>
        <v>Tacoma, WA</v>
      </c>
      <c r="B138" s="85"/>
      <c r="C138" s="86">
        <f>'ESTIMATED Earned Revenue'!$I139*1.07925</f>
        <v>102374097.51139499</v>
      </c>
      <c r="D138" s="86">
        <f>'ESTIMATED Earned Revenue'!$L139*1.07925</f>
        <v>102374097.51139499</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127707.526</v>
      </c>
      <c r="G138" s="88">
        <f t="shared" si="46"/>
        <v>1.9751439955550598E-3</v>
      </c>
      <c r="H138" s="89">
        <f t="shared" si="47"/>
        <v>1.2474593584161776E-3</v>
      </c>
      <c r="I138" s="90">
        <f t="shared" si="48"/>
        <v>-74496.058000000005</v>
      </c>
      <c r="J138" s="90">
        <f>C138*(1+'Control Panel'!$C$45)</f>
        <v>105445320.43673685</v>
      </c>
      <c r="K138" s="90">
        <f>D138*(1+'Control Panel'!$C$45)</f>
        <v>105445320.43673685</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330890.63787347369</v>
      </c>
      <c r="N138" s="91">
        <f t="shared" si="49"/>
        <v>122620.94841347367</v>
      </c>
      <c r="O138" s="91">
        <f>J138*(1+'Control Panel'!$C$45)</f>
        <v>108608680.04983896</v>
      </c>
      <c r="P138" s="91">
        <f>K138*(1+'Control Panel'!$C$45)</f>
        <v>108608680.04983896</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340817.35700967791</v>
      </c>
      <c r="S138" s="91">
        <f t="shared" si="50"/>
        <v>126299.57686587787</v>
      </c>
      <c r="T138" s="91">
        <f>O138*(1+'Control Panel'!$C$45)</f>
        <v>111866940.45133413</v>
      </c>
      <c r="U138" s="91">
        <f>P138*(1+'Control Panel'!$C$45)</f>
        <v>111866940.45133413</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351041.87790266826</v>
      </c>
      <c r="X138" s="91">
        <f t="shared" si="51"/>
        <v>130088.5643545542</v>
      </c>
      <c r="Y138" s="90">
        <f>T138*(1+'Control Panel'!$C$45)</f>
        <v>115222948.66487417</v>
      </c>
      <c r="Z138" s="90">
        <f>U138*(1+'Control Panel'!$C$45)</f>
        <v>115222948.66487417</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361573.13432974834</v>
      </c>
      <c r="AC138" s="92">
        <f t="shared" si="52"/>
        <v>133991.22137519083</v>
      </c>
      <c r="AD138" s="92">
        <f>Y138*(1+'Control Panel'!$C$45)</f>
        <v>118679637.1248204</v>
      </c>
      <c r="AE138" s="90">
        <f>Z138*(1+'Control Panel'!$C$45)</f>
        <v>118679637.1248204</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372420.32844964083</v>
      </c>
      <c r="AH138" s="90">
        <f t="shared" si="53"/>
        <v>138010.9581064466</v>
      </c>
      <c r="AI138" s="91">
        <f t="shared" si="54"/>
        <v>1105732.0664496659</v>
      </c>
      <c r="AJ138" s="91">
        <f t="shared" si="55"/>
        <v>1756743.3355652092</v>
      </c>
      <c r="AK138" s="91">
        <f t="shared" si="56"/>
        <v>651011.26911554323</v>
      </c>
      <c r="AL138" s="93">
        <f t="shared" si="57"/>
        <v>0</v>
      </c>
    </row>
    <row r="139" spans="1:38" s="93" customFormat="1" ht="14" x14ac:dyDescent="0.3">
      <c r="A139" s="85" t="str">
        <f>'ESTIMATED Earned Revenue'!A140</f>
        <v>New York, NY</v>
      </c>
      <c r="B139" s="85"/>
      <c r="C139" s="86">
        <f>'ESTIMATED Earned Revenue'!$I140*1.07925</f>
        <v>107387643.1841775</v>
      </c>
      <c r="D139" s="86">
        <f>'ESTIMATED Earned Revenue'!$L140*1.07925</f>
        <v>79019262.126247495</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127707.526</v>
      </c>
      <c r="G139" s="88">
        <f t="shared" si="46"/>
        <v>1.8829315739168086E-3</v>
      </c>
      <c r="H139" s="89">
        <f t="shared" si="47"/>
        <v>1.6161569035656677E-3</v>
      </c>
      <c r="I139" s="90">
        <f t="shared" si="48"/>
        <v>-74496.058000000005</v>
      </c>
      <c r="J139" s="90">
        <f>C139*(1+'Control Panel'!$C$45)</f>
        <v>110609272.47970283</v>
      </c>
      <c r="K139" s="90">
        <f>D139*(1+'Control Panel'!$C$45)</f>
        <v>81389839.990034923</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282779.67698006984</v>
      </c>
      <c r="N139" s="91">
        <f t="shared" si="49"/>
        <v>74509.987520069815</v>
      </c>
      <c r="O139" s="91">
        <f>J139*(1+'Control Panel'!$C$45)</f>
        <v>113927550.65409392</v>
      </c>
      <c r="P139" s="91">
        <f>K139*(1+'Control Panel'!$C$45)</f>
        <v>83831535.189735979</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291263.06728947198</v>
      </c>
      <c r="S139" s="91">
        <f t="shared" si="50"/>
        <v>76745.287145671929</v>
      </c>
      <c r="T139" s="91">
        <f>O139*(1+'Control Panel'!$C$45)</f>
        <v>117345377.17371674</v>
      </c>
      <c r="U139" s="91">
        <f>P139*(1+'Control Panel'!$C$45)</f>
        <v>86346481.245428056</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300000.9594908561</v>
      </c>
      <c r="X139" s="91">
        <f t="shared" si="51"/>
        <v>79047.645942742034</v>
      </c>
      <c r="Y139" s="90">
        <f>T139*(1+'Control Panel'!$C$45)</f>
        <v>120865738.48892824</v>
      </c>
      <c r="Z139" s="90">
        <f>U139*(1+'Control Panel'!$C$45)</f>
        <v>88936875.682790905</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309000.98836558184</v>
      </c>
      <c r="AC139" s="92">
        <f t="shared" si="52"/>
        <v>81419.075411024329</v>
      </c>
      <c r="AD139" s="92">
        <f>Y139*(1+'Control Panel'!$C$45)</f>
        <v>124491710.6435961</v>
      </c>
      <c r="AE139" s="90">
        <f>Z139*(1+'Control Panel'!$C$45)</f>
        <v>91604981.953274637</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318271.01810654928</v>
      </c>
      <c r="AH139" s="90">
        <f t="shared" si="53"/>
        <v>83861.647763355053</v>
      </c>
      <c r="AI139" s="91">
        <f t="shared" si="54"/>
        <v>1105732.0664496659</v>
      </c>
      <c r="AJ139" s="91">
        <f t="shared" si="55"/>
        <v>1501315.7102325291</v>
      </c>
      <c r="AK139" s="91">
        <f t="shared" si="56"/>
        <v>395583.64378286316</v>
      </c>
      <c r="AL139" s="93">
        <f t="shared" si="57"/>
        <v>0</v>
      </c>
    </row>
    <row r="140" spans="1:38" s="93" customFormat="1" ht="14" x14ac:dyDescent="0.3">
      <c r="A140" s="85" t="str">
        <f>'ESTIMATED Earned Revenue'!A141</f>
        <v>Orlando, FL</v>
      </c>
      <c r="B140" s="85"/>
      <c r="C140" s="86">
        <f>'ESTIMATED Earned Revenue'!$I141*1.07925</f>
        <v>116989886.38580249</v>
      </c>
      <c r="D140" s="86">
        <f>'ESTIMATED Earned Revenue'!$L141*1.07925</f>
        <v>116989686.7245525</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127707.526</v>
      </c>
      <c r="G140" s="88">
        <f t="shared" si="46"/>
        <v>1.7283851642797968E-3</v>
      </c>
      <c r="H140" s="89">
        <f t="shared" si="47"/>
        <v>1.0916135394112322E-3</v>
      </c>
      <c r="I140" s="90">
        <f t="shared" si="48"/>
        <v>-74496.058000000005</v>
      </c>
      <c r="J140" s="90">
        <f>C140*(1+'Control Panel'!$C$45)</f>
        <v>120499582.97737657</v>
      </c>
      <c r="K140" s="90">
        <f>D140*(1+'Control Panel'!$C$45)</f>
        <v>120499377.32628907</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359999.995</v>
      </c>
      <c r="N140" s="91">
        <f t="shared" si="49"/>
        <v>151730.30553999997</v>
      </c>
      <c r="O140" s="91">
        <f>J140*(1+'Control Panel'!$C$45)</f>
        <v>124114570.46669787</v>
      </c>
      <c r="P140" s="91">
        <f>K140*(1+'Control Panel'!$C$45)</f>
        <v>124114358.64607775</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370799.99491000001</v>
      </c>
      <c r="S140" s="91">
        <f t="shared" si="50"/>
        <v>156282.21476619996</v>
      </c>
      <c r="T140" s="91">
        <f>O140*(1+'Control Panel'!$C$45)</f>
        <v>127838007.58069882</v>
      </c>
      <c r="U140" s="91">
        <f>P140*(1+'Control Panel'!$C$45)</f>
        <v>127837789.40546009</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381923.995</v>
      </c>
      <c r="X140" s="91">
        <f t="shared" si="51"/>
        <v>160970.68145188593</v>
      </c>
      <c r="Y140" s="90">
        <f>T140*(1+'Control Panel'!$C$45)</f>
        <v>131673147.80811979</v>
      </c>
      <c r="Z140" s="90">
        <f>U140*(1+'Control Panel'!$C$45)</f>
        <v>131672923.08762389</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393381.71500000003</v>
      </c>
      <c r="AC140" s="92">
        <f t="shared" si="52"/>
        <v>165799.80204544251</v>
      </c>
      <c r="AD140" s="92">
        <f>Y140*(1+'Control Panel'!$C$45)</f>
        <v>135623342.24236339</v>
      </c>
      <c r="AE140" s="90">
        <f>Z140*(1+'Control Panel'!$C$45)</f>
        <v>135623110.78025261</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405183.16660000011</v>
      </c>
      <c r="AH140" s="90">
        <f t="shared" si="53"/>
        <v>170773.79625680589</v>
      </c>
      <c r="AI140" s="91">
        <f t="shared" si="54"/>
        <v>1105732.0664496659</v>
      </c>
      <c r="AJ140" s="91">
        <f t="shared" si="55"/>
        <v>1911288.8665100003</v>
      </c>
      <c r="AK140" s="91">
        <f t="shared" si="56"/>
        <v>805556.80006033438</v>
      </c>
      <c r="AL140" s="93">
        <f t="shared" si="57"/>
        <v>0</v>
      </c>
    </row>
    <row r="141" spans="1:38" s="93" customFormat="1" ht="14" x14ac:dyDescent="0.3">
      <c r="A141" s="85" t="str">
        <f>'ESTIMATED Earned Revenue'!A142</f>
        <v>Louisville, KY</v>
      </c>
      <c r="B141" s="85"/>
      <c r="C141" s="86">
        <f>'ESTIMATED Earned Revenue'!$I142*1.07925</f>
        <v>117219178.30425</v>
      </c>
      <c r="D141" s="86">
        <f>'ESTIMATED Earned Revenue'!$L142*1.07925</f>
        <v>114989888.13825001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127707.526</v>
      </c>
      <c r="G141" s="88">
        <f t="shared" si="46"/>
        <v>1.72500427767176E-3</v>
      </c>
      <c r="H141" s="89">
        <f t="shared" si="47"/>
        <v>1.1105978801062911E-3</v>
      </c>
      <c r="I141" s="90">
        <f t="shared" si="48"/>
        <v>-74496.058000000005</v>
      </c>
      <c r="J141" s="90">
        <f>C141*(1+'Control Panel'!$C$45)</f>
        <v>120735753.6533775</v>
      </c>
      <c r="K141" s="90">
        <f>D141*(1+'Control Panel'!$C$45)</f>
        <v>118439584.78239751</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356879.16656479501</v>
      </c>
      <c r="N141" s="91">
        <f t="shared" si="49"/>
        <v>148609.47710479499</v>
      </c>
      <c r="O141" s="91">
        <f>J141*(1+'Control Panel'!$C$45)</f>
        <v>124357826.26297884</v>
      </c>
      <c r="P141" s="91">
        <f>K141*(1+'Control Panel'!$C$45)</f>
        <v>121992772.32586944</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367585.54156173888</v>
      </c>
      <c r="S141" s="91">
        <f t="shared" si="50"/>
        <v>153067.76141793883</v>
      </c>
      <c r="T141" s="91">
        <f>O141*(1+'Control Panel'!$C$45)</f>
        <v>128088561.0508682</v>
      </c>
      <c r="U141" s="91">
        <f>P141*(1+'Control Panel'!$C$45)</f>
        <v>125652555.49564552</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378613.10799129104</v>
      </c>
      <c r="X141" s="91">
        <f t="shared" si="51"/>
        <v>157659.79444317697</v>
      </c>
      <c r="Y141" s="90">
        <f>T141*(1+'Control Panel'!$C$45)</f>
        <v>131931217.88239425</v>
      </c>
      <c r="Z141" s="90">
        <f>U141*(1+'Control Panel'!$C$45)</f>
        <v>129422132.16051489</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389971.50132102979</v>
      </c>
      <c r="AC141" s="92">
        <f t="shared" si="52"/>
        <v>162389.58836647228</v>
      </c>
      <c r="AD141" s="92">
        <f>Y141*(1+'Control Panel'!$C$45)</f>
        <v>135889154.4188661</v>
      </c>
      <c r="AE141" s="90">
        <f>Z141*(1+'Control Panel'!$C$45)</f>
        <v>133304796.12533034</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401670.64645066072</v>
      </c>
      <c r="AH141" s="90">
        <f t="shared" si="53"/>
        <v>167261.27610746649</v>
      </c>
      <c r="AI141" s="91">
        <f t="shared" si="54"/>
        <v>1105732.0664496659</v>
      </c>
      <c r="AJ141" s="91">
        <f t="shared" si="55"/>
        <v>1894719.9638895155</v>
      </c>
      <c r="AK141" s="91">
        <f t="shared" si="56"/>
        <v>788987.89743984956</v>
      </c>
      <c r="AL141" s="93">
        <f t="shared" si="57"/>
        <v>0</v>
      </c>
    </row>
    <row r="142" spans="1:38" s="93" customFormat="1" ht="14" x14ac:dyDescent="0.3">
      <c r="A142" s="85" t="str">
        <f>'ESTIMATED Earned Revenue'!A143</f>
        <v>Santa Ana, CA</v>
      </c>
      <c r="B142" s="85"/>
      <c r="C142" s="86">
        <f>'ESTIMATED Earned Revenue'!$I143*1.07925</f>
        <v>119844596.0772675</v>
      </c>
      <c r="D142" s="86">
        <f>'ESTIMATED Earned Revenue'!$L143*1.07925</f>
        <v>112024794.354075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127707.526</v>
      </c>
      <c r="G142" s="88">
        <f t="shared" si="46"/>
        <v>1.6872148650710385E-3</v>
      </c>
      <c r="H142" s="89">
        <f t="shared" si="47"/>
        <v>1.1399933982146563E-3</v>
      </c>
      <c r="I142" s="90">
        <f t="shared" si="48"/>
        <v>-74496.058000000005</v>
      </c>
      <c r="J142" s="90">
        <f>C142*(1+'Control Panel'!$C$45)</f>
        <v>123439933.95958553</v>
      </c>
      <c r="K142" s="90">
        <f>D142*(1+'Control Panel'!$C$45)</f>
        <v>115385538.18469726</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350771.07336939452</v>
      </c>
      <c r="N142" s="91">
        <f t="shared" si="49"/>
        <v>142501.3839093945</v>
      </c>
      <c r="O142" s="91">
        <f>J142*(1+'Control Panel'!$C$45)</f>
        <v>127143131.9783731</v>
      </c>
      <c r="P142" s="91">
        <f>K142*(1+'Control Panel'!$C$45)</f>
        <v>118847104.33023818</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361294.20557047636</v>
      </c>
      <c r="S142" s="91">
        <f t="shared" si="50"/>
        <v>146776.42542667632</v>
      </c>
      <c r="T142" s="91">
        <f>O142*(1+'Control Panel'!$C$45)</f>
        <v>130957425.93772429</v>
      </c>
      <c r="U142" s="91">
        <f>P142*(1+'Control Panel'!$C$45)</f>
        <v>122412517.46014532</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372133.03192029067</v>
      </c>
      <c r="X142" s="91">
        <f t="shared" si="51"/>
        <v>151179.71837217661</v>
      </c>
      <c r="Y142" s="90">
        <f>T142*(1+'Control Panel'!$C$45)</f>
        <v>134886148.71585602</v>
      </c>
      <c r="Z142" s="90">
        <f>U142*(1+'Control Panel'!$C$45)</f>
        <v>126084892.98394969</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383297.02296789939</v>
      </c>
      <c r="AC142" s="92">
        <f t="shared" si="52"/>
        <v>155715.11001334188</v>
      </c>
      <c r="AD142" s="92">
        <f>Y142*(1+'Control Panel'!$C$45)</f>
        <v>138932733.17733169</v>
      </c>
      <c r="AE142" s="90">
        <f>Z142*(1+'Control Panel'!$C$45)</f>
        <v>129867439.77346818</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394795.93374693638</v>
      </c>
      <c r="AH142" s="90">
        <f t="shared" si="53"/>
        <v>160386.56340374216</v>
      </c>
      <c r="AI142" s="91">
        <f t="shared" si="54"/>
        <v>1105732.0664496659</v>
      </c>
      <c r="AJ142" s="91">
        <f t="shared" si="55"/>
        <v>1862291.2675749976</v>
      </c>
      <c r="AK142" s="91">
        <f t="shared" si="56"/>
        <v>756559.20112533169</v>
      </c>
      <c r="AL142" s="93">
        <f t="shared" si="57"/>
        <v>0</v>
      </c>
    </row>
    <row r="143" spans="1:38" s="93" customFormat="1" ht="14" x14ac:dyDescent="0.3">
      <c r="A143" s="85" t="str">
        <f>'ESTIMATED Earned Revenue'!A144</f>
        <v>San Antonio, TX</v>
      </c>
      <c r="B143" s="85"/>
      <c r="C143" s="86">
        <f>'ESTIMATED Earned Revenue'!$I144*1.07925</f>
        <v>122447449.51725</v>
      </c>
      <c r="D143" s="86">
        <f>'ESTIMATED Earned Revenue'!$L144*1.07925</f>
        <v>73488483.1065</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127707.526</v>
      </c>
      <c r="G143" s="88">
        <f t="shared" si="46"/>
        <v>1.6513499039562617E-3</v>
      </c>
      <c r="H143" s="89">
        <f t="shared" si="47"/>
        <v>1.7377896590262368E-3</v>
      </c>
      <c r="I143" s="90">
        <f t="shared" si="48"/>
        <v>-74496.058000000005</v>
      </c>
      <c r="J143" s="90">
        <f>C143*(1+'Control Panel'!$C$45)</f>
        <v>126120873.0027675</v>
      </c>
      <c r="K143" s="90">
        <f>D143*(1+'Control Panel'!$C$45)</f>
        <v>75693137.599694997</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271386.27219938999</v>
      </c>
      <c r="N143" s="91">
        <f t="shared" si="49"/>
        <v>63116.582739389967</v>
      </c>
      <c r="O143" s="91">
        <f>J143*(1+'Control Panel'!$C$45)</f>
        <v>129904499.19285053</v>
      </c>
      <c r="P143" s="91">
        <f>K143*(1+'Control Panel'!$C$45)</f>
        <v>77963931.727685854</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279527.86036537169</v>
      </c>
      <c r="S143" s="91">
        <f t="shared" si="50"/>
        <v>65010.080221571639</v>
      </c>
      <c r="T143" s="91">
        <f>O143*(1+'Control Panel'!$C$45)</f>
        <v>133801634.16863605</v>
      </c>
      <c r="U143" s="91">
        <f>P143*(1+'Control Panel'!$C$45)</f>
        <v>80302849.679516435</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287913.69635903288</v>
      </c>
      <c r="X143" s="91">
        <f t="shared" si="51"/>
        <v>66960.382810918818</v>
      </c>
      <c r="Y143" s="90">
        <f>T143*(1+'Control Panel'!$C$45)</f>
        <v>137815683.19369513</v>
      </c>
      <c r="Z143" s="90">
        <f>U143*(1+'Control Panel'!$C$45)</f>
        <v>82711935.169901937</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296551.10733980389</v>
      </c>
      <c r="AC143" s="92">
        <f t="shared" si="52"/>
        <v>68969.194385246374</v>
      </c>
      <c r="AD143" s="92">
        <f>Y143*(1+'Control Panel'!$C$45)</f>
        <v>141950153.68950599</v>
      </c>
      <c r="AE143" s="90">
        <f>Z143*(1+'Control Panel'!$C$45)</f>
        <v>85193293.224998996</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305447.64064999804</v>
      </c>
      <c r="AH143" s="90">
        <f t="shared" si="53"/>
        <v>71038.27030680381</v>
      </c>
      <c r="AI143" s="91">
        <f t="shared" si="54"/>
        <v>1105732.0664496659</v>
      </c>
      <c r="AJ143" s="91">
        <f t="shared" si="55"/>
        <v>1440826.5769135966</v>
      </c>
      <c r="AK143" s="91">
        <f t="shared" si="56"/>
        <v>335094.51046393067</v>
      </c>
      <c r="AL143" s="93">
        <f t="shared" si="57"/>
        <v>0</v>
      </c>
    </row>
    <row r="144" spans="1:38" s="93" customFormat="1" ht="14" x14ac:dyDescent="0.3">
      <c r="A144" s="85" t="str">
        <f>'ESTIMATED Earned Revenue'!A145</f>
        <v>Sacramento, CA</v>
      </c>
      <c r="B144" s="85"/>
      <c r="C144" s="86">
        <f>'ESTIMATED Earned Revenue'!$I145*1.07925</f>
        <v>127056632.71125001</v>
      </c>
      <c r="D144" s="86">
        <f>'ESTIMATED Earned Revenue'!$L145*1.07925</f>
        <v>127056632.71125001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127707.526</v>
      </c>
      <c r="G144" s="88">
        <f t="shared" si="46"/>
        <v>1.5914445368588478E-3</v>
      </c>
      <c r="H144" s="89">
        <f t="shared" si="47"/>
        <v>1.0051228595852151E-3</v>
      </c>
      <c r="I144" s="90">
        <f t="shared" si="48"/>
        <v>-74496.058000000005</v>
      </c>
      <c r="J144" s="90">
        <f>C144*(1+'Control Panel'!$C$45)</f>
        <v>130868331.69258751</v>
      </c>
      <c r="K144" s="90">
        <f>D144*(1+'Control Panel'!$C$45)</f>
        <v>130868331.69258751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359999.995</v>
      </c>
      <c r="N144" s="91">
        <f t="shared" si="49"/>
        <v>151730.30553999997</v>
      </c>
      <c r="O144" s="91">
        <f>J144*(1+'Control Panel'!$C$45)</f>
        <v>134794381.64336514</v>
      </c>
      <c r="P144" s="91">
        <f>K144*(1+'Control Panel'!$C$45)</f>
        <v>134794381.64336514</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370799.99491000001</v>
      </c>
      <c r="S144" s="91">
        <f t="shared" si="50"/>
        <v>156282.21476619996</v>
      </c>
      <c r="T144" s="91">
        <f>O144*(1+'Control Panel'!$C$45)</f>
        <v>138838213.09266609</v>
      </c>
      <c r="U144" s="91">
        <f>P144*(1+'Control Panel'!$C$45)</f>
        <v>138838213.09266609</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381923.995</v>
      </c>
      <c r="X144" s="91">
        <f t="shared" si="51"/>
        <v>160970.68145188593</v>
      </c>
      <c r="Y144" s="90">
        <f>T144*(1+'Control Panel'!$C$45)</f>
        <v>143003359.48544607</v>
      </c>
      <c r="Z144" s="90">
        <f>U144*(1+'Control Panel'!$C$45)</f>
        <v>143003359.48544607</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393381.71500000003</v>
      </c>
      <c r="AC144" s="92">
        <f t="shared" si="52"/>
        <v>165799.80204544251</v>
      </c>
      <c r="AD144" s="92">
        <f>Y144*(1+'Control Panel'!$C$45)</f>
        <v>147293460.27000946</v>
      </c>
      <c r="AE144" s="90">
        <f>Z144*(1+'Control Panel'!$C$45)</f>
        <v>147293460.27000946</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405183.16660000011</v>
      </c>
      <c r="AH144" s="90">
        <f t="shared" si="53"/>
        <v>170773.79625680589</v>
      </c>
      <c r="AI144" s="91">
        <f t="shared" si="54"/>
        <v>1105732.0664496659</v>
      </c>
      <c r="AJ144" s="91">
        <f t="shared" si="55"/>
        <v>1911288.8665100003</v>
      </c>
      <c r="AK144" s="91">
        <f t="shared" si="56"/>
        <v>805556.80006033438</v>
      </c>
      <c r="AL144" s="93">
        <f t="shared" si="57"/>
        <v>0</v>
      </c>
    </row>
    <row r="145" spans="1:38" s="93" customFormat="1" ht="14" x14ac:dyDescent="0.3">
      <c r="A145" s="85" t="str">
        <f>'ESTIMATED Earned Revenue'!A146</f>
        <v>Houston, TX</v>
      </c>
      <c r="B145" s="85"/>
      <c r="C145" s="86">
        <f>'ESTIMATED Earned Revenue'!$I146*1.07925</f>
        <v>128945622.40125</v>
      </c>
      <c r="D145" s="86">
        <f>'ESTIMATED Earned Revenue'!$L146*1.07925</f>
        <v>128945622.40125</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127707.526</v>
      </c>
      <c r="G145" s="88">
        <f t="shared" si="46"/>
        <v>1.5681306603087895E-3</v>
      </c>
      <c r="H145" s="89">
        <f t="shared" si="47"/>
        <v>9.9039830605960927E-4</v>
      </c>
      <c r="I145" s="90">
        <f t="shared" si="48"/>
        <v>-74496.058000000005</v>
      </c>
      <c r="J145" s="90">
        <f>C145*(1+'Control Panel'!$C$45)</f>
        <v>132813991.0732875</v>
      </c>
      <c r="K145" s="90">
        <f>D145*(1+'Control Panel'!$C$45)</f>
        <v>132813991.0732875</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359999.995</v>
      </c>
      <c r="N145" s="91">
        <f t="shared" si="49"/>
        <v>151730.30553999997</v>
      </c>
      <c r="O145" s="91">
        <f>J145*(1+'Control Panel'!$C$45)</f>
        <v>136798410.80548614</v>
      </c>
      <c r="P145" s="91">
        <f>K145*(1+'Control Panel'!$C$45)</f>
        <v>136798410.80548614</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370799.99491000001</v>
      </c>
      <c r="S145" s="91">
        <f t="shared" si="50"/>
        <v>156282.21476619996</v>
      </c>
      <c r="T145" s="91">
        <f>O145*(1+'Control Panel'!$C$45)</f>
        <v>140902363.12965074</v>
      </c>
      <c r="U145" s="91">
        <f>P145*(1+'Control Panel'!$C$45)</f>
        <v>140902363.12965074</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381923.995</v>
      </c>
      <c r="X145" s="91">
        <f t="shared" si="51"/>
        <v>160970.68145188593</v>
      </c>
      <c r="Y145" s="90">
        <f>T145*(1+'Control Panel'!$C$45)</f>
        <v>145129434.02354026</v>
      </c>
      <c r="Z145" s="90">
        <f>U145*(1+'Control Panel'!$C$45)</f>
        <v>145129434.02354026</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393381.71500000003</v>
      </c>
      <c r="AC145" s="92">
        <f t="shared" si="52"/>
        <v>165799.80204544251</v>
      </c>
      <c r="AD145" s="92">
        <f>Y145*(1+'Control Panel'!$C$45)</f>
        <v>149483317.04424646</v>
      </c>
      <c r="AE145" s="90">
        <f>Z145*(1+'Control Panel'!$C$45)</f>
        <v>149483317.04424646</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405183.16660000011</v>
      </c>
      <c r="AH145" s="90">
        <f t="shared" si="53"/>
        <v>170773.79625680589</v>
      </c>
      <c r="AI145" s="91">
        <f t="shared" si="54"/>
        <v>1105732.0664496659</v>
      </c>
      <c r="AJ145" s="91">
        <f t="shared" si="55"/>
        <v>1911288.8665100003</v>
      </c>
      <c r="AK145" s="91">
        <f t="shared" si="56"/>
        <v>805556.80006033438</v>
      </c>
      <c r="AL145" s="93">
        <f t="shared" si="57"/>
        <v>0</v>
      </c>
    </row>
    <row r="146" spans="1:38" s="93" customFormat="1" ht="14" x14ac:dyDescent="0.3">
      <c r="A146" s="85" t="str">
        <f>'ESTIMATED Earned Revenue'!A147</f>
        <v>Saint Louis, MO</v>
      </c>
      <c r="B146" s="85"/>
      <c r="C146" s="86">
        <f>'ESTIMATED Earned Revenue'!$I147*1.07925</f>
        <v>142193510.53166249</v>
      </c>
      <c r="D146" s="86">
        <f>'ESTIMATED Earned Revenue'!$L147*1.07925</f>
        <v>135316167.07634249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127707.526</v>
      </c>
      <c r="G146" s="88">
        <f t="shared" si="46"/>
        <v>1.4220310283075469E-3</v>
      </c>
      <c r="H146" s="89">
        <f t="shared" si="47"/>
        <v>9.4377138193657334E-4</v>
      </c>
      <c r="I146" s="90">
        <f t="shared" si="48"/>
        <v>-74496.058000000005</v>
      </c>
      <c r="J146" s="90">
        <f>C146*(1+'Control Panel'!$C$45)</f>
        <v>146459315.84761238</v>
      </c>
      <c r="K146" s="90">
        <f>D146*(1+'Control Panel'!$C$45)</f>
        <v>139375652.08863276</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359999.995</v>
      </c>
      <c r="N146" s="91">
        <f t="shared" si="49"/>
        <v>151730.30553999997</v>
      </c>
      <c r="O146" s="91">
        <f>J146*(1+'Control Panel'!$C$45)</f>
        <v>150853095.32304075</v>
      </c>
      <c r="P146" s="91">
        <f>K146*(1+'Control Panel'!$C$45)</f>
        <v>143556921.65129176</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370799.99491000001</v>
      </c>
      <c r="S146" s="91">
        <f t="shared" si="50"/>
        <v>156282.21476619996</v>
      </c>
      <c r="T146" s="91">
        <f>O146*(1+'Control Panel'!$C$45)</f>
        <v>155378688.18273199</v>
      </c>
      <c r="U146" s="91">
        <f>P146*(1+'Control Panel'!$C$45)</f>
        <v>147863629.30083051</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381923.995</v>
      </c>
      <c r="X146" s="91">
        <f t="shared" si="51"/>
        <v>160970.68145188593</v>
      </c>
      <c r="Y146" s="90">
        <f>T146*(1+'Control Panel'!$C$45)</f>
        <v>160040048.82821396</v>
      </c>
      <c r="Z146" s="90">
        <f>U146*(1+'Control Panel'!$C$45)</f>
        <v>152299538.17985544</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393381.71500000003</v>
      </c>
      <c r="AC146" s="92">
        <f t="shared" si="52"/>
        <v>165799.80204544251</v>
      </c>
      <c r="AD146" s="92">
        <f>Y146*(1+'Control Panel'!$C$45)</f>
        <v>164841250.29306039</v>
      </c>
      <c r="AE146" s="90">
        <f>Z146*(1+'Control Panel'!$C$45)</f>
        <v>156868524.3252511</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405183.16660000011</v>
      </c>
      <c r="AH146" s="90">
        <f t="shared" si="53"/>
        <v>170773.79625680589</v>
      </c>
      <c r="AI146" s="91">
        <f t="shared" si="54"/>
        <v>1105732.0664496659</v>
      </c>
      <c r="AJ146" s="91">
        <f t="shared" si="55"/>
        <v>1911288.8665100003</v>
      </c>
      <c r="AK146" s="91">
        <f t="shared" si="56"/>
        <v>805556.80006033438</v>
      </c>
      <c r="AL146" s="93">
        <f t="shared" si="57"/>
        <v>0</v>
      </c>
    </row>
    <row r="147" spans="1:38" s="93" customFormat="1" ht="14" x14ac:dyDescent="0.3">
      <c r="A147" s="85" t="str">
        <f>'ESTIMATED Earned Revenue'!A148</f>
        <v>Saint Paul, MN</v>
      </c>
      <c r="B147" s="85"/>
      <c r="C147" s="86">
        <f>'ESTIMATED Earned Revenue'!$I148*1.07925</f>
        <v>149979384.32589</v>
      </c>
      <c r="D147" s="86">
        <f>'ESTIMATED Earned Revenue'!$L148*1.07925</f>
        <v>149979384.32589</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127707.526</v>
      </c>
      <c r="G147" s="88">
        <f t="shared" si="46"/>
        <v>1.3482091882750505E-3</v>
      </c>
      <c r="H147" s="89">
        <f t="shared" si="47"/>
        <v>8.5150053505023387E-4</v>
      </c>
      <c r="I147" s="90">
        <f t="shared" si="48"/>
        <v>-74496.058000000005</v>
      </c>
      <c r="J147" s="90">
        <f>C147*(1+'Control Panel'!$C$45)</f>
        <v>154478765.8556667</v>
      </c>
      <c r="K147" s="90">
        <f>D147*(1+'Control Panel'!$C$45)</f>
        <v>154478765.8556667</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359999.995</v>
      </c>
      <c r="N147" s="91">
        <f t="shared" si="49"/>
        <v>151730.30553999997</v>
      </c>
      <c r="O147" s="91">
        <f>J147*(1+'Control Panel'!$C$45)</f>
        <v>159113128.83133671</v>
      </c>
      <c r="P147" s="91">
        <f>K147*(1+'Control Panel'!$C$45)</f>
        <v>159113128.83133671</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370799.99491000001</v>
      </c>
      <c r="S147" s="91">
        <f t="shared" si="50"/>
        <v>156282.21476619996</v>
      </c>
      <c r="T147" s="91">
        <f>O147*(1+'Control Panel'!$C$45)</f>
        <v>163886522.69627681</v>
      </c>
      <c r="U147" s="91">
        <f>P147*(1+'Control Panel'!$C$45)</f>
        <v>163886522.69627681</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381923.995</v>
      </c>
      <c r="X147" s="91">
        <f t="shared" si="51"/>
        <v>160970.68145188593</v>
      </c>
      <c r="Y147" s="90">
        <f>T147*(1+'Control Panel'!$C$45)</f>
        <v>168803118.37716511</v>
      </c>
      <c r="Z147" s="90">
        <f>U147*(1+'Control Panel'!$C$45)</f>
        <v>168803118.37716511</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393381.71500000003</v>
      </c>
      <c r="AC147" s="92">
        <f t="shared" si="52"/>
        <v>165799.80204544251</v>
      </c>
      <c r="AD147" s="92">
        <f>Y147*(1+'Control Panel'!$C$45)</f>
        <v>173867211.92848006</v>
      </c>
      <c r="AE147" s="90">
        <f>Z147*(1+'Control Panel'!$C$45)</f>
        <v>173867211.92848006</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405183.16660000011</v>
      </c>
      <c r="AH147" s="90">
        <f t="shared" si="53"/>
        <v>170773.79625680589</v>
      </c>
      <c r="AI147" s="91">
        <f t="shared" si="54"/>
        <v>1105732.0664496659</v>
      </c>
      <c r="AJ147" s="91">
        <f t="shared" si="55"/>
        <v>1911288.8665100003</v>
      </c>
      <c r="AK147" s="91">
        <f t="shared" si="56"/>
        <v>805556.80006033438</v>
      </c>
      <c r="AL147" s="93">
        <f t="shared" si="57"/>
        <v>0</v>
      </c>
    </row>
    <row r="148" spans="1:38" s="93" customFormat="1" ht="14" x14ac:dyDescent="0.3">
      <c r="A148" s="85" t="str">
        <f>'ESTIMATED Earned Revenue'!A149</f>
        <v>Austin, TX</v>
      </c>
      <c r="B148" s="85"/>
      <c r="C148" s="86">
        <f>'ESTIMATED Earned Revenue'!$I149*1.07925</f>
        <v>153855351.70578</v>
      </c>
      <c r="D148" s="86">
        <f>'ESTIMATED Earned Revenue'!$L149*1.07925</f>
        <v>118001122.26665248</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127707.526</v>
      </c>
      <c r="G148" s="88">
        <f t="shared" si="46"/>
        <v>1.3142447224499352E-3</v>
      </c>
      <c r="H148" s="89">
        <f t="shared" si="47"/>
        <v>1.0822568764338827E-3</v>
      </c>
      <c r="I148" s="90">
        <f t="shared" si="48"/>
        <v>-74496.058000000005</v>
      </c>
      <c r="J148" s="90">
        <f>C148*(1+'Control Panel'!$C$45)</f>
        <v>158471012.25695342</v>
      </c>
      <c r="K148" s="90">
        <f>D148*(1+'Control Panel'!$C$45)</f>
        <v>121541155.93465206</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359999.995</v>
      </c>
      <c r="N148" s="91">
        <f t="shared" si="49"/>
        <v>151730.30553999997</v>
      </c>
      <c r="O148" s="91">
        <f>J148*(1+'Control Panel'!$C$45)</f>
        <v>163225142.62466201</v>
      </c>
      <c r="P148" s="91">
        <f>K148*(1+'Control Panel'!$C$45)</f>
        <v>125187390.61269163</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370799.99491000001</v>
      </c>
      <c r="S148" s="91">
        <f t="shared" si="50"/>
        <v>156282.21476619996</v>
      </c>
      <c r="T148" s="91">
        <f>O148*(1+'Control Panel'!$C$45)</f>
        <v>168121896.90340188</v>
      </c>
      <c r="U148" s="91">
        <f>P148*(1+'Control Panel'!$C$45)</f>
        <v>128943012.33107238</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381923.995</v>
      </c>
      <c r="X148" s="91">
        <f t="shared" si="51"/>
        <v>160970.68145188593</v>
      </c>
      <c r="Y148" s="90">
        <f>T148*(1+'Control Panel'!$C$45)</f>
        <v>173165553.81050393</v>
      </c>
      <c r="Z148" s="90">
        <f>U148*(1+'Control Panel'!$C$45)</f>
        <v>132811302.70100455</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393381.71500000003</v>
      </c>
      <c r="AC148" s="92">
        <f t="shared" si="52"/>
        <v>165799.80204544251</v>
      </c>
      <c r="AD148" s="92">
        <f>Y148*(1+'Control Panel'!$C$45)</f>
        <v>178360520.42481905</v>
      </c>
      <c r="AE148" s="90">
        <f>Z148*(1+'Control Panel'!$C$45)</f>
        <v>136795641.7820347</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405183.16660000011</v>
      </c>
      <c r="AH148" s="90">
        <f t="shared" si="53"/>
        <v>170773.79625680589</v>
      </c>
      <c r="AI148" s="91">
        <f t="shared" si="54"/>
        <v>1105732.0664496659</v>
      </c>
      <c r="AJ148" s="91">
        <f t="shared" si="55"/>
        <v>1911288.8665100003</v>
      </c>
      <c r="AK148" s="91">
        <f t="shared" si="56"/>
        <v>805556.80006033438</v>
      </c>
      <c r="AL148" s="93">
        <f t="shared" si="57"/>
        <v>0</v>
      </c>
    </row>
    <row r="149" spans="1:38" s="93" customFormat="1" ht="14" x14ac:dyDescent="0.3">
      <c r="A149" s="85" t="str">
        <f>'ESTIMATED Earned Revenue'!A150</f>
        <v>Seattle, WA</v>
      </c>
      <c r="B149" s="85"/>
      <c r="C149" s="86">
        <f>'ESTIMATED Earned Revenue'!$I150*1.07925</f>
        <v>162459365.43525001</v>
      </c>
      <c r="D149" s="86">
        <f>'ESTIMATED Earned Revenue'!$L150*1.07925</f>
        <v>162459365.43525001</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127707.526</v>
      </c>
      <c r="G149" s="88">
        <f t="shared" si="46"/>
        <v>1.2446409811971751E-3</v>
      </c>
      <c r="H149" s="89">
        <f t="shared" si="47"/>
        <v>7.8608903622056346E-4</v>
      </c>
      <c r="I149" s="90">
        <f t="shared" si="48"/>
        <v>-74496.058000000005</v>
      </c>
      <c r="J149" s="90">
        <f>C149*(1+'Control Panel'!$C$45)</f>
        <v>167333146.39830753</v>
      </c>
      <c r="K149" s="90">
        <f>D149*(1+'Control Panel'!$C$45)</f>
        <v>167333146.39830753</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359999.995</v>
      </c>
      <c r="N149" s="91">
        <f t="shared" si="49"/>
        <v>151730.30553999997</v>
      </c>
      <c r="O149" s="91">
        <f>J149*(1+'Control Panel'!$C$45)</f>
        <v>172353140.79025677</v>
      </c>
      <c r="P149" s="91">
        <f>K149*(1+'Control Panel'!$C$45)</f>
        <v>172353140.79025677</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370799.99491000001</v>
      </c>
      <c r="S149" s="91">
        <f t="shared" si="50"/>
        <v>156282.21476619996</v>
      </c>
      <c r="T149" s="91">
        <f>O149*(1+'Control Panel'!$C$45)</f>
        <v>177523735.01396447</v>
      </c>
      <c r="U149" s="91">
        <f>P149*(1+'Control Panel'!$C$45)</f>
        <v>177523735.01396447</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381923.995</v>
      </c>
      <c r="X149" s="91">
        <f t="shared" si="51"/>
        <v>160970.68145188593</v>
      </c>
      <c r="Y149" s="90">
        <f>T149*(1+'Control Panel'!$C$45)</f>
        <v>182849447.06438342</v>
      </c>
      <c r="Z149" s="90">
        <f>U149*(1+'Control Panel'!$C$45)</f>
        <v>182849447.06438342</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393381.71500000003</v>
      </c>
      <c r="AC149" s="92">
        <f t="shared" si="52"/>
        <v>165799.80204544251</v>
      </c>
      <c r="AD149" s="92">
        <f>Y149*(1+'Control Panel'!$C$45)</f>
        <v>188334930.47631493</v>
      </c>
      <c r="AE149" s="90">
        <f>Z149*(1+'Control Panel'!$C$45)</f>
        <v>188334930.47631493</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405183.16660000011</v>
      </c>
      <c r="AH149" s="90">
        <f t="shared" si="53"/>
        <v>170773.79625680589</v>
      </c>
      <c r="AI149" s="91">
        <f t="shared" si="54"/>
        <v>1105732.0664496659</v>
      </c>
      <c r="AJ149" s="91">
        <f t="shared" si="55"/>
        <v>1911288.8665100003</v>
      </c>
      <c r="AK149" s="91">
        <f t="shared" si="56"/>
        <v>805556.80006033438</v>
      </c>
      <c r="AL149" s="93">
        <f t="shared" si="57"/>
        <v>0</v>
      </c>
    </row>
    <row r="150" spans="1:38" s="93" customFormat="1" ht="14" x14ac:dyDescent="0.3">
      <c r="A150" s="85" t="str">
        <f>'ESTIMATED Earned Revenue'!A151</f>
        <v>Los Angeles, CA</v>
      </c>
      <c r="B150" s="85"/>
      <c r="C150" s="94">
        <f>'ESTIMATED Earned Revenue'!$I151*1.07925</f>
        <v>182423006.44424254</v>
      </c>
      <c r="D150" s="94">
        <f>'ESTIMATED Earned Revenue'!$L151*1.07925</f>
        <v>174251798.09341502</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127707.526</v>
      </c>
      <c r="G150" s="88">
        <f t="shared" si="46"/>
        <v>1.1084324720950335E-3</v>
      </c>
      <c r="H150" s="89">
        <f t="shared" si="47"/>
        <v>7.3289072134301303E-4</v>
      </c>
      <c r="I150" s="90">
        <f t="shared" si="48"/>
        <v>-74496.058000000005</v>
      </c>
      <c r="J150" s="90">
        <f>C150*(1+'Control Panel'!$C$45)</f>
        <v>187895696.63756981</v>
      </c>
      <c r="K150" s="90">
        <f>D150*(1+'Control Panel'!$C$45)</f>
        <v>179479352.03621748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359999.995</v>
      </c>
      <c r="N150" s="91">
        <f t="shared" si="49"/>
        <v>151730.30553999997</v>
      </c>
      <c r="O150" s="91">
        <f>J150*(1+'Control Panel'!$C$45)</f>
        <v>193532567.53669691</v>
      </c>
      <c r="P150" s="91">
        <f>K150*(1+'Control Panel'!$C$45)</f>
        <v>184863732.59730402</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370799.99491000001</v>
      </c>
      <c r="S150" s="91">
        <f t="shared" si="50"/>
        <v>156282.21476619996</v>
      </c>
      <c r="T150" s="91">
        <f>O150*(1+'Control Panel'!$C$45)</f>
        <v>199338544.56279781</v>
      </c>
      <c r="U150" s="91">
        <f>P150*(1+'Control Panel'!$C$45)</f>
        <v>190409644.57522315</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381923.995</v>
      </c>
      <c r="X150" s="91">
        <f t="shared" si="51"/>
        <v>160970.68145188593</v>
      </c>
      <c r="Y150" s="90">
        <f>T150*(1+'Control Panel'!$C$45)</f>
        <v>205318700.89968175</v>
      </c>
      <c r="Z150" s="90">
        <f>U150*(1+'Control Panel'!$C$45)</f>
        <v>196121933.91247985</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393381.71500000003</v>
      </c>
      <c r="AC150" s="92">
        <f t="shared" si="52"/>
        <v>165799.80204544251</v>
      </c>
      <c r="AD150" s="92">
        <f>Y150*(1+'Control Panel'!$C$45)</f>
        <v>211478261.92667219</v>
      </c>
      <c r="AE150" s="90">
        <f>Z150*(1+'Control Panel'!$C$45)</f>
        <v>202005591.92985424</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405183.16660000011</v>
      </c>
      <c r="AH150" s="90">
        <f t="shared" si="53"/>
        <v>170773.79625680589</v>
      </c>
      <c r="AI150" s="91">
        <f t="shared" si="54"/>
        <v>1105732.0664496659</v>
      </c>
      <c r="AJ150" s="91">
        <f t="shared" si="55"/>
        <v>1911288.8665100003</v>
      </c>
      <c r="AK150" s="91">
        <f t="shared" si="56"/>
        <v>805556.80006033438</v>
      </c>
      <c r="AL150" s="93">
        <f t="shared" si="57"/>
        <v>0</v>
      </c>
    </row>
    <row r="151" spans="1:38" s="93" customFormat="1" ht="14" x14ac:dyDescent="0.3">
      <c r="A151" s="85" t="str">
        <f>'ESTIMATED Earned Revenue'!A152</f>
        <v>Miami, FL</v>
      </c>
      <c r="B151" s="85"/>
      <c r="C151" s="86">
        <f>'ESTIMATED Earned Revenue'!$I152*1.07925</f>
        <v>183714057.91646725</v>
      </c>
      <c r="D151" s="86">
        <f>'ESTIMATED Earned Revenue'!$L152*1.07925</f>
        <v>99929726.775054514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127707.526</v>
      </c>
      <c r="G151" s="88">
        <f t="shared" si="46"/>
        <v>1.1006429572849548E-3</v>
      </c>
      <c r="H151" s="89">
        <f t="shared" si="47"/>
        <v>1.2779733330750952E-3</v>
      </c>
      <c r="I151" s="90">
        <f t="shared" si="48"/>
        <v>-74496.058000000005</v>
      </c>
      <c r="J151" s="90">
        <f>C151*(1+'Control Panel'!$C$45)</f>
        <v>189225479.65396127</v>
      </c>
      <c r="K151" s="90">
        <f>D151*(1+'Control Panel'!$C$45)</f>
        <v>102927618.57830615</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325855.23415661231</v>
      </c>
      <c r="N151" s="91">
        <f t="shared" si="49"/>
        <v>117585.54469661228</v>
      </c>
      <c r="O151" s="91">
        <f>J151*(1+'Control Panel'!$C$45)</f>
        <v>194902244.04358011</v>
      </c>
      <c r="P151" s="91">
        <f>K151*(1+'Control Panel'!$C$45)</f>
        <v>106015447.13565534</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335630.8911813107</v>
      </c>
      <c r="S151" s="91">
        <f t="shared" si="50"/>
        <v>121113.11103751065</v>
      </c>
      <c r="T151" s="91">
        <f>O151*(1+'Control Panel'!$C$45)</f>
        <v>200749311.36488754</v>
      </c>
      <c r="U151" s="91">
        <f>P151*(1+'Control Panel'!$C$45)</f>
        <v>109195910.54972501</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345699.81809945003</v>
      </c>
      <c r="X151" s="91">
        <f t="shared" si="51"/>
        <v>124746.50455133597</v>
      </c>
      <c r="Y151" s="90">
        <f>T151*(1+'Control Panel'!$C$45)</f>
        <v>206771790.70583418</v>
      </c>
      <c r="Z151" s="90">
        <f>U151*(1+'Control Panel'!$C$45)</f>
        <v>112471787.86621676</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356070.81273243355</v>
      </c>
      <c r="AC151" s="92">
        <f t="shared" si="52"/>
        <v>128488.89977787604</v>
      </c>
      <c r="AD151" s="92">
        <f>Y151*(1+'Control Panel'!$C$45)</f>
        <v>212974944.42700922</v>
      </c>
      <c r="AE151" s="90">
        <f>Z151*(1+'Control Panel'!$C$45)</f>
        <v>115845941.50220327</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366752.9372044066</v>
      </c>
      <c r="AH151" s="90">
        <f t="shared" si="53"/>
        <v>132343.56686121237</v>
      </c>
      <c r="AI151" s="91">
        <f t="shared" si="54"/>
        <v>1105732.0664496659</v>
      </c>
      <c r="AJ151" s="91">
        <f t="shared" si="55"/>
        <v>1730009.6933742133</v>
      </c>
      <c r="AK151" s="91">
        <f t="shared" si="56"/>
        <v>624277.62692454737</v>
      </c>
      <c r="AL151" s="93">
        <f t="shared" si="57"/>
        <v>0</v>
      </c>
    </row>
    <row r="152" spans="1:38" s="93" customFormat="1" ht="14" x14ac:dyDescent="0.3">
      <c r="A152" s="85" t="str">
        <f>'ESTIMATED Earned Revenue'!A153</f>
        <v>Colorado Springs, CO</v>
      </c>
      <c r="B152" s="85"/>
      <c r="C152" s="98">
        <f>'ESTIMATED Earned Revenue'!$I153*1.07925</f>
        <v>189720790.74265501</v>
      </c>
      <c r="D152" s="98">
        <f>'ESTIMATED Earned Revenue'!$L153*1.07925</f>
        <v>174679736.04376501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127707.526</v>
      </c>
      <c r="G152" s="88">
        <f t="shared" si="46"/>
        <v>1.0657955999892345E-3</v>
      </c>
      <c r="H152" s="89">
        <f t="shared" si="47"/>
        <v>7.3109525404826351E-4</v>
      </c>
      <c r="I152" s="90">
        <f t="shared" si="48"/>
        <v>-74496.058000000005</v>
      </c>
      <c r="J152" s="90">
        <f>C152*(1+'Control Panel'!$C$45)</f>
        <v>195412414.46493468</v>
      </c>
      <c r="K152" s="90">
        <f>D152*(1+'Control Panel'!$C$45)</f>
        <v>179920128.12507796</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359999.995</v>
      </c>
      <c r="N152" s="91">
        <f t="shared" si="49"/>
        <v>151730.30553999997</v>
      </c>
      <c r="O152" s="91">
        <f>J152*(1+'Control Panel'!$C$45)</f>
        <v>201274786.89888272</v>
      </c>
      <c r="P152" s="91">
        <f>K152*(1+'Control Panel'!$C$45)</f>
        <v>185317731.96883032</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370799.99491000001</v>
      </c>
      <c r="S152" s="91">
        <f t="shared" si="50"/>
        <v>156282.21476619996</v>
      </c>
      <c r="T152" s="91">
        <f>O152*(1+'Control Panel'!$C$45)</f>
        <v>207313030.50584921</v>
      </c>
      <c r="U152" s="91">
        <f>P152*(1+'Control Panel'!$C$45)</f>
        <v>190877263.92789522</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381923.995</v>
      </c>
      <c r="X152" s="91">
        <f t="shared" si="51"/>
        <v>160970.68145188593</v>
      </c>
      <c r="Y152" s="90">
        <f>T152*(1+'Control Panel'!$C$45)</f>
        <v>213532421.42102468</v>
      </c>
      <c r="Z152" s="90">
        <f>U152*(1+'Control Panel'!$C$45)</f>
        <v>196603581.84573209</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393381.71500000003</v>
      </c>
      <c r="AC152" s="92">
        <f t="shared" si="52"/>
        <v>165799.80204544251</v>
      </c>
      <c r="AD152" s="92">
        <f>Y152*(1+'Control Panel'!$C$45)</f>
        <v>219938394.06365544</v>
      </c>
      <c r="AE152" s="90">
        <f>Z152*(1+'Control Panel'!$C$45)</f>
        <v>202501689.30110407</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405183.16660000011</v>
      </c>
      <c r="AH152" s="90">
        <f t="shared" si="53"/>
        <v>170773.79625680589</v>
      </c>
      <c r="AI152" s="91">
        <f t="shared" si="54"/>
        <v>1105732.0664496659</v>
      </c>
      <c r="AJ152" s="91">
        <f t="shared" si="55"/>
        <v>1911288.8665100003</v>
      </c>
      <c r="AK152" s="91">
        <f t="shared" si="56"/>
        <v>805556.80006033438</v>
      </c>
      <c r="AL152" s="93">
        <f t="shared" si="57"/>
        <v>0</v>
      </c>
    </row>
    <row r="153" spans="1:38" s="93" customFormat="1" ht="14" x14ac:dyDescent="0.3">
      <c r="A153" s="85" t="str">
        <f>'ESTIMATED Earned Revenue'!A154</f>
        <v>Atlanta, GA</v>
      </c>
      <c r="B153" s="85"/>
      <c r="C153" s="86">
        <f>'ESTIMATED Earned Revenue'!$I154*1.07925</f>
        <v>202589655.22005001</v>
      </c>
      <c r="D153" s="86">
        <f>'ESTIMATED Earned Revenue'!$L154*1.07925</f>
        <v>186880868.8807275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127707.526</v>
      </c>
      <c r="G153" s="88">
        <f t="shared" si="46"/>
        <v>9.9809431918115128E-4</v>
      </c>
      <c r="H153" s="89">
        <f t="shared" si="47"/>
        <v>6.8336329322990486E-4</v>
      </c>
      <c r="I153" s="90">
        <f t="shared" si="48"/>
        <v>-74496.058000000005</v>
      </c>
      <c r="J153" s="90">
        <f>C153*(1+'Control Panel'!$C$45)</f>
        <v>208667344.87665153</v>
      </c>
      <c r="K153" s="90">
        <f>D153*(1+'Control Panel'!$C$45)</f>
        <v>192487294.94714934</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359999.995</v>
      </c>
      <c r="N153" s="91">
        <f t="shared" si="49"/>
        <v>151730.30553999997</v>
      </c>
      <c r="O153" s="91">
        <f>J153*(1+'Control Panel'!$C$45)</f>
        <v>214927365.22295108</v>
      </c>
      <c r="P153" s="91">
        <f>K153*(1+'Control Panel'!$C$45)</f>
        <v>198261913.79556382</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370799.99491000001</v>
      </c>
      <c r="S153" s="91">
        <f t="shared" si="50"/>
        <v>156282.21476619996</v>
      </c>
      <c r="T153" s="91">
        <f>O153*(1+'Control Panel'!$C$45)</f>
        <v>221375186.17963964</v>
      </c>
      <c r="U153" s="91">
        <f>P153*(1+'Control Panel'!$C$45)</f>
        <v>204209771.20943072</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381923.995</v>
      </c>
      <c r="X153" s="91">
        <f t="shared" si="51"/>
        <v>160970.68145188593</v>
      </c>
      <c r="Y153" s="90">
        <f>T153*(1+'Control Panel'!$C$45)</f>
        <v>228016441.76502883</v>
      </c>
      <c r="Z153" s="90">
        <f>U153*(1+'Control Panel'!$C$45)</f>
        <v>210336064.34571365</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393381.71500000003</v>
      </c>
      <c r="AC153" s="92">
        <f t="shared" si="52"/>
        <v>165799.80204544251</v>
      </c>
      <c r="AD153" s="92">
        <f>Y153*(1+'Control Panel'!$C$45)</f>
        <v>234856935.01797971</v>
      </c>
      <c r="AE153" s="90">
        <f>Z153*(1+'Control Panel'!$C$45)</f>
        <v>216646146.27608505</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405183.16660000011</v>
      </c>
      <c r="AH153" s="90">
        <f t="shared" si="53"/>
        <v>170773.79625680589</v>
      </c>
      <c r="AI153" s="91">
        <f t="shared" si="54"/>
        <v>1105732.0664496659</v>
      </c>
      <c r="AJ153" s="91">
        <f t="shared" si="55"/>
        <v>1911288.8665100003</v>
      </c>
      <c r="AK153" s="91">
        <f t="shared" si="56"/>
        <v>805556.80006033438</v>
      </c>
      <c r="AL153" s="93">
        <f t="shared" si="57"/>
        <v>0</v>
      </c>
    </row>
    <row r="154" spans="1:38" s="93" customFormat="1" ht="14" x14ac:dyDescent="0.3">
      <c r="A154" s="85" t="str">
        <f>'ESTIMATED Earned Revenue'!A155</f>
        <v>Portland, OR</v>
      </c>
      <c r="B154" s="85"/>
      <c r="C154" s="86">
        <f>'ESTIMATED Earned Revenue'!$I155*1.07925</f>
        <v>217787632.56675002</v>
      </c>
      <c r="D154" s="86">
        <f>'ESTIMATED Earned Revenue'!$L155*1.07925</f>
        <v>217787632.56675002</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127707.526</v>
      </c>
      <c r="G154" s="88">
        <f t="shared" si="46"/>
        <v>9.2844383134577839E-4</v>
      </c>
      <c r="H154" s="89">
        <f t="shared" si="47"/>
        <v>5.8638557430876496E-4</v>
      </c>
      <c r="I154" s="90">
        <f t="shared" si="48"/>
        <v>-74496.058000000005</v>
      </c>
      <c r="J154" s="90">
        <f>C154*(1+'Control Panel'!$C$45)</f>
        <v>224321261.54375252</v>
      </c>
      <c r="K154" s="90">
        <f>D154*(1+'Control Panel'!$C$45)</f>
        <v>224321261.54375252</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359999.995</v>
      </c>
      <c r="N154" s="91">
        <f t="shared" si="49"/>
        <v>151730.30553999997</v>
      </c>
      <c r="O154" s="91">
        <f>J154*(1+'Control Panel'!$C$45)</f>
        <v>231050899.3900651</v>
      </c>
      <c r="P154" s="91">
        <f>K154*(1+'Control Panel'!$C$45)</f>
        <v>231050899.3900651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370799.99491000001</v>
      </c>
      <c r="S154" s="91">
        <f t="shared" si="50"/>
        <v>156282.21476619996</v>
      </c>
      <c r="T154" s="91">
        <f>O154*(1+'Control Panel'!$C$45)</f>
        <v>237982426.37176707</v>
      </c>
      <c r="U154" s="91">
        <f>P154*(1+'Control Panel'!$C$45)</f>
        <v>237982426.37176707</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381923.995</v>
      </c>
      <c r="X154" s="91">
        <f t="shared" si="51"/>
        <v>160970.68145188593</v>
      </c>
      <c r="Y154" s="90">
        <f>T154*(1+'Control Panel'!$C$45)</f>
        <v>245121899.16292009</v>
      </c>
      <c r="Z154" s="90">
        <f>U154*(1+'Control Panel'!$C$45)</f>
        <v>245121899.16292009</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393381.71500000003</v>
      </c>
      <c r="AC154" s="92">
        <f t="shared" si="52"/>
        <v>165799.80204544251</v>
      </c>
      <c r="AD154" s="92">
        <f>Y154*(1+'Control Panel'!$C$45)</f>
        <v>252475556.1378077</v>
      </c>
      <c r="AE154" s="90">
        <f>Z154*(1+'Control Panel'!$C$45)</f>
        <v>252475556.1378077</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405183.16660000011</v>
      </c>
      <c r="AH154" s="90">
        <f t="shared" si="53"/>
        <v>170773.79625680589</v>
      </c>
      <c r="AI154" s="91">
        <f t="shared" si="54"/>
        <v>1105732.0664496659</v>
      </c>
      <c r="AJ154" s="91">
        <f t="shared" si="55"/>
        <v>1911288.8665100003</v>
      </c>
      <c r="AK154" s="91">
        <f t="shared" si="56"/>
        <v>805556.80006033438</v>
      </c>
      <c r="AL154" s="93">
        <f t="shared" si="57"/>
        <v>0</v>
      </c>
    </row>
    <row r="155" spans="1:38" s="93" customFormat="1" ht="14" x14ac:dyDescent="0.3">
      <c r="A155" s="85" t="str">
        <f>'ESTIMATED Earned Revenue'!A156</f>
        <v>Indianapolis, IN</v>
      </c>
      <c r="B155" s="85"/>
      <c r="C155" s="86">
        <f>'ESTIMATED Earned Revenue'!$I156*1.07925</f>
        <v>221586550.9665682</v>
      </c>
      <c r="D155" s="86">
        <f>'ESTIMATED Earned Revenue'!$L156*1.07925</f>
        <v>199385633.58784091</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127707.526</v>
      </c>
      <c r="G155" s="88">
        <f t="shared" si="46"/>
        <v>9.1252642869335239E-4</v>
      </c>
      <c r="H155" s="89">
        <f t="shared" si="47"/>
        <v>6.4050515426798509E-4</v>
      </c>
      <c r="I155" s="90">
        <f t="shared" si="48"/>
        <v>-74496.058000000005</v>
      </c>
      <c r="J155" s="90">
        <f>C155*(1+'Control Panel'!$C$45)</f>
        <v>228234147.49556527</v>
      </c>
      <c r="K155" s="90">
        <f>D155*(1+'Control Panel'!$C$45)</f>
        <v>205367202.59547615</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359999.995</v>
      </c>
      <c r="N155" s="91">
        <f t="shared" si="49"/>
        <v>151730.30553999997</v>
      </c>
      <c r="O155" s="91">
        <f>J155*(1+'Control Panel'!$C$45)</f>
        <v>235081171.92043224</v>
      </c>
      <c r="P155" s="91">
        <f>K155*(1+'Control Panel'!$C$45)</f>
        <v>211528218.67334044</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370799.99491000001</v>
      </c>
      <c r="S155" s="91">
        <f t="shared" si="50"/>
        <v>156282.21476619996</v>
      </c>
      <c r="T155" s="91">
        <f>O155*(1+'Control Panel'!$C$45)</f>
        <v>242133607.07804522</v>
      </c>
      <c r="U155" s="91">
        <f>P155*(1+'Control Panel'!$C$45)</f>
        <v>217874065.23354065</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381923.995</v>
      </c>
      <c r="X155" s="91">
        <f t="shared" si="51"/>
        <v>160970.68145188593</v>
      </c>
      <c r="Y155" s="90">
        <f>T155*(1+'Control Panel'!$C$45)</f>
        <v>249397615.29038659</v>
      </c>
      <c r="Z155" s="90">
        <f>U155*(1+'Control Panel'!$C$45)</f>
        <v>224410287.19054687</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393381.71500000003</v>
      </c>
      <c r="AC155" s="92">
        <f t="shared" si="52"/>
        <v>165799.80204544251</v>
      </c>
      <c r="AD155" s="92">
        <f>Y155*(1+'Control Panel'!$C$45)</f>
        <v>256879543.74909818</v>
      </c>
      <c r="AE155" s="90">
        <f>Z155*(1+'Control Panel'!$C$45)</f>
        <v>231142595.80626327</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405183.16660000011</v>
      </c>
      <c r="AH155" s="90">
        <f t="shared" si="53"/>
        <v>170773.79625680589</v>
      </c>
      <c r="AI155" s="91">
        <f t="shared" si="54"/>
        <v>1105732.0664496659</v>
      </c>
      <c r="AJ155" s="91">
        <f t="shared" si="55"/>
        <v>1911288.8665100003</v>
      </c>
      <c r="AK155" s="91">
        <f t="shared" si="56"/>
        <v>805556.80006033438</v>
      </c>
      <c r="AL155" s="93">
        <f t="shared" si="57"/>
        <v>0</v>
      </c>
    </row>
    <row r="156" spans="1:38" s="93" customFormat="1" ht="14" x14ac:dyDescent="0.3">
      <c r="A156" s="85" t="str">
        <f>'ESTIMATED Earned Revenue'!A157</f>
        <v>Phoenix, AZ</v>
      </c>
      <c r="B156" s="85"/>
      <c r="C156" s="86">
        <f>'ESTIMATED Earned Revenue'!$I157*1.07925</f>
        <v>300289713.94055259</v>
      </c>
      <c r="D156" s="86">
        <f>'ESTIMATED Earned Revenue'!$L157*1.07925</f>
        <v>300289713.94055259</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127707.526</v>
      </c>
      <c r="G156" s="88">
        <f t="shared" si="46"/>
        <v>6.7336167245485344E-4</v>
      </c>
      <c r="H156" s="89">
        <f t="shared" si="47"/>
        <v>4.252810538335051E-4</v>
      </c>
      <c r="I156" s="90">
        <f t="shared" si="48"/>
        <v>-74496.058000000005</v>
      </c>
      <c r="J156" s="90">
        <f>C156*(1+'Control Panel'!$C$45)</f>
        <v>309298405.35876918</v>
      </c>
      <c r="K156" s="90">
        <f>D156*(1+'Control Panel'!$C$45)</f>
        <v>309298405.35876918</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359999.995</v>
      </c>
      <c r="N156" s="91">
        <f t="shared" si="49"/>
        <v>151730.30553999997</v>
      </c>
      <c r="O156" s="91">
        <f>J156*(1+'Control Panel'!$C$45)</f>
        <v>318577357.51953226</v>
      </c>
      <c r="P156" s="91">
        <f>K156*(1+'Control Panel'!$C$45)</f>
        <v>318577357.51953226</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370799.99491000001</v>
      </c>
      <c r="S156" s="91">
        <f t="shared" si="50"/>
        <v>156282.21476619996</v>
      </c>
      <c r="T156" s="91">
        <f>O156*(1+'Control Panel'!$C$45)</f>
        <v>328134678.24511826</v>
      </c>
      <c r="U156" s="91">
        <f>P156*(1+'Control Panel'!$C$45)</f>
        <v>328134678.24511826</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381923.995</v>
      </c>
      <c r="X156" s="91">
        <f t="shared" si="51"/>
        <v>160970.68145188593</v>
      </c>
      <c r="Y156" s="90">
        <f>T156*(1+'Control Panel'!$C$45)</f>
        <v>337978718.59247184</v>
      </c>
      <c r="Z156" s="90">
        <f>U156*(1+'Control Panel'!$C$45)</f>
        <v>337978718.59247184</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393381.71500000003</v>
      </c>
      <c r="AC156" s="92">
        <f t="shared" si="52"/>
        <v>165799.80204544251</v>
      </c>
      <c r="AD156" s="92">
        <f>Y156*(1+'Control Panel'!$C$45)</f>
        <v>348118080.15024602</v>
      </c>
      <c r="AE156" s="90">
        <f>Z156*(1+'Control Panel'!$C$45)</f>
        <v>348118080.15024602</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405183.16660000011</v>
      </c>
      <c r="AH156" s="90">
        <f t="shared" si="53"/>
        <v>170773.79625680589</v>
      </c>
      <c r="AI156" s="91">
        <f t="shared" si="54"/>
        <v>1105732.0664496659</v>
      </c>
      <c r="AJ156" s="91">
        <f t="shared" si="55"/>
        <v>1911288.8665100003</v>
      </c>
      <c r="AK156" s="91">
        <f t="shared" si="56"/>
        <v>805556.80006033438</v>
      </c>
      <c r="AL156" s="93">
        <f t="shared" si="57"/>
        <v>0</v>
      </c>
    </row>
    <row r="157" spans="1:38" s="93" customFormat="1" ht="14" x14ac:dyDescent="0.3">
      <c r="A157" s="85" t="str">
        <f>'ESTIMATED Earned Revenue'!A158</f>
        <v>Milwaukee, WI</v>
      </c>
      <c r="B157" s="85"/>
      <c r="C157" s="86">
        <f>'ESTIMATED Earned Revenue'!$I158*1.07925</f>
        <v>363108908.40375</v>
      </c>
      <c r="D157" s="86">
        <f>'ESTIMATED Earned Revenue'!$L158*1.07925</f>
        <v>232859705.25600001</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127707.526</v>
      </c>
      <c r="G157" s="88">
        <f t="shared" si="46"/>
        <v>5.5686759349667266E-4</v>
      </c>
      <c r="H157" s="89">
        <f t="shared" si="47"/>
        <v>5.4843119319249157E-4</v>
      </c>
      <c r="I157" s="90">
        <f t="shared" si="48"/>
        <v>-74496.058000000005</v>
      </c>
      <c r="J157" s="90">
        <f>C157*(1+'Control Panel'!$C$45)</f>
        <v>374002175.65586251</v>
      </c>
      <c r="K157" s="90">
        <f>D157*(1+'Control Panel'!$C$45)</f>
        <v>239845496.41368002</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359999.995</v>
      </c>
      <c r="N157" s="91">
        <f t="shared" si="49"/>
        <v>151730.30553999997</v>
      </c>
      <c r="O157" s="91">
        <f>J157*(1+'Control Panel'!$C$45)</f>
        <v>385222240.92553842</v>
      </c>
      <c r="P157" s="91">
        <f>K157*(1+'Control Panel'!$C$45)</f>
        <v>247040861.30609041</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370799.99491000001</v>
      </c>
      <c r="S157" s="91">
        <f t="shared" si="50"/>
        <v>156282.21476619996</v>
      </c>
      <c r="T157" s="91">
        <f>O157*(1+'Control Panel'!$C$45)</f>
        <v>396778908.15330458</v>
      </c>
      <c r="U157" s="91">
        <f>P157*(1+'Control Panel'!$C$45)</f>
        <v>254452087.14527312</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381923.995</v>
      </c>
      <c r="X157" s="91">
        <f t="shared" si="51"/>
        <v>160970.68145188593</v>
      </c>
      <c r="Y157" s="90">
        <f>T157*(1+'Control Panel'!$C$45)</f>
        <v>408682275.39790374</v>
      </c>
      <c r="Z157" s="90">
        <f>U157*(1+'Control Panel'!$C$45)</f>
        <v>262085649.75963131</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393381.71500000003</v>
      </c>
      <c r="AC157" s="92">
        <f t="shared" si="52"/>
        <v>165799.80204544251</v>
      </c>
      <c r="AD157" s="92">
        <f>Y157*(1+'Control Panel'!$C$45)</f>
        <v>420942743.65984088</v>
      </c>
      <c r="AE157" s="90">
        <f>Z157*(1+'Control Panel'!$C$45)</f>
        <v>269948219.25242025</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405183.16660000011</v>
      </c>
      <c r="AH157" s="90">
        <f t="shared" si="53"/>
        <v>170773.79625680589</v>
      </c>
      <c r="AI157" s="91">
        <f t="shared" si="54"/>
        <v>1105732.0664496659</v>
      </c>
      <c r="AJ157" s="91">
        <f t="shared" si="55"/>
        <v>1911288.8665100003</v>
      </c>
      <c r="AK157" s="91">
        <f t="shared" si="56"/>
        <v>805556.80006033438</v>
      </c>
      <c r="AL157" s="93">
        <f t="shared" si="57"/>
        <v>0</v>
      </c>
    </row>
    <row r="158" spans="1:38"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8"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8" s="110" customFormat="1" ht="15.5" x14ac:dyDescent="0.3">
      <c r="A160" s="108" t="s">
        <v>57</v>
      </c>
      <c r="B160" s="85"/>
      <c r="C160" s="94">
        <f>SUM(C3:C157)</f>
        <v>8160569304.506259</v>
      </c>
      <c r="D160" s="94">
        <f>SUM(D3:D157)</f>
        <v>7369158303.6288586</v>
      </c>
      <c r="E160" s="94">
        <f t="shared" ref="E160:F160" si="58">SUM(E3:E157)</f>
        <v>25738478.515713196</v>
      </c>
      <c r="F160" s="94">
        <f t="shared" si="58"/>
        <v>14817652.999181781</v>
      </c>
      <c r="G160" s="109"/>
      <c r="H160" s="109"/>
      <c r="I160" s="90">
        <f>SUM(I3:I157)</f>
        <v>-10920825.51653148</v>
      </c>
      <c r="J160" s="91">
        <f t="shared" ref="J160:AK160" si="59">SUM(J3:J157)</f>
        <v>8405386383.641448</v>
      </c>
      <c r="K160" s="91">
        <f t="shared" si="59"/>
        <v>7590233052.7377262</v>
      </c>
      <c r="L160" s="91">
        <f t="shared" si="59"/>
        <v>26510632.729044706</v>
      </c>
      <c r="M160" s="91">
        <f t="shared" si="59"/>
        <v>26139774.845795967</v>
      </c>
      <c r="N160" s="91">
        <f t="shared" si="59"/>
        <v>-370857.88324867247</v>
      </c>
      <c r="O160" s="91">
        <f t="shared" ref="O160:R160" si="60">SUM(O3:O157)</f>
        <v>8657547975.1506882</v>
      </c>
      <c r="P160" s="91">
        <f t="shared" si="60"/>
        <v>7817940044.3198547</v>
      </c>
      <c r="Q160" s="91">
        <f t="shared" si="60"/>
        <v>27305951.710916001</v>
      </c>
      <c r="R160" s="91">
        <f t="shared" si="60"/>
        <v>26923968.092009846</v>
      </c>
      <c r="S160" s="91">
        <f t="shared" si="59"/>
        <v>-381983.61890613707</v>
      </c>
      <c r="T160" s="91">
        <f t="shared" si="59"/>
        <v>8917274414.4052086</v>
      </c>
      <c r="U160" s="91">
        <f t="shared" si="59"/>
        <v>8052478245.6494522</v>
      </c>
      <c r="V160" s="91">
        <f t="shared" si="59"/>
        <v>28125130.262243457</v>
      </c>
      <c r="W160" s="91">
        <f t="shared" si="59"/>
        <v>27731687.142735444</v>
      </c>
      <c r="X160" s="91">
        <f t="shared" si="59"/>
        <v>-393443.11950801709</v>
      </c>
      <c r="Y160" s="91">
        <f t="shared" ref="Y160:AB160" si="61">SUM(Y3:Y157)</f>
        <v>9184792646.8373623</v>
      </c>
      <c r="Z160" s="91">
        <f t="shared" si="61"/>
        <v>8294052593.0189323</v>
      </c>
      <c r="AA160" s="91">
        <f t="shared" si="61"/>
        <v>28968884.170110762</v>
      </c>
      <c r="AB160" s="91">
        <f t="shared" si="61"/>
        <v>28563637.761367492</v>
      </c>
      <c r="AC160" s="91">
        <f t="shared" si="59"/>
        <v>-405246.40874326136</v>
      </c>
      <c r="AD160" s="91">
        <f t="shared" si="59"/>
        <v>9460336426.2424889</v>
      </c>
      <c r="AE160" s="91">
        <f t="shared" si="59"/>
        <v>8542874170.8095016</v>
      </c>
      <c r="AF160" s="91">
        <f t="shared" si="59"/>
        <v>29837950.695214018</v>
      </c>
      <c r="AG160" s="91">
        <f t="shared" si="59"/>
        <v>29420546.898558524</v>
      </c>
      <c r="AH160" s="91">
        <f t="shared" si="59"/>
        <v>-417403.79665556177</v>
      </c>
      <c r="AI160" s="91">
        <f t="shared" si="59"/>
        <v>140748549.56752929</v>
      </c>
      <c r="AJ160" s="91">
        <f t="shared" si="59"/>
        <v>138779614.74046728</v>
      </c>
      <c r="AK160" s="91">
        <f t="shared" si="59"/>
        <v>-1968934.8270616599</v>
      </c>
      <c r="AL160" s="110">
        <f>SUM(AL3:AL157)</f>
        <v>104</v>
      </c>
    </row>
    <row r="161" spans="1:37" s="93" customFormat="1" ht="14" x14ac:dyDescent="0.3">
      <c r="A161" s="85" t="s">
        <v>58</v>
      </c>
      <c r="B161" s="85"/>
      <c r="C161" s="111"/>
      <c r="D161" s="111"/>
      <c r="E161" s="95">
        <f>E160/155</f>
        <v>166054.70010137546</v>
      </c>
      <c r="F161" s="87">
        <f>F160/155</f>
        <v>95597.761285043744</v>
      </c>
      <c r="G161" s="112"/>
      <c r="H161" s="112"/>
      <c r="I161" s="113"/>
      <c r="J161" s="91">
        <f>J160/155</f>
        <v>54228299.249299668</v>
      </c>
      <c r="K161" s="91">
        <f>K160/155</f>
        <v>48969245.501533717</v>
      </c>
      <c r="L161" s="91">
        <f t="shared" ref="L161:M161" si="62">L160/155</f>
        <v>171036.34018738518</v>
      </c>
      <c r="M161" s="91">
        <f t="shared" si="62"/>
        <v>168643.70868255463</v>
      </c>
      <c r="N161" s="91"/>
      <c r="O161" s="91">
        <f>O160/155</f>
        <v>55855148.226778634</v>
      </c>
      <c r="P161" s="91">
        <f>P160/155</f>
        <v>50438322.866579711</v>
      </c>
      <c r="Q161" s="91">
        <f t="shared" ref="Q161:R161" si="63">Q160/155</f>
        <v>176167.43039300645</v>
      </c>
      <c r="R161" s="91">
        <f t="shared" si="63"/>
        <v>173703.01994845062</v>
      </c>
      <c r="S161" s="91"/>
      <c r="T161" s="91">
        <f>T160/155</f>
        <v>57530802.673581988</v>
      </c>
      <c r="U161" s="91">
        <f>U160/155</f>
        <v>51951472.552577108</v>
      </c>
      <c r="V161" s="91">
        <f t="shared" ref="V161:W161" si="64">V160/155</f>
        <v>181452.45330479651</v>
      </c>
      <c r="W161" s="91">
        <f t="shared" si="64"/>
        <v>178914.11059829319</v>
      </c>
      <c r="X161" s="91"/>
      <c r="Y161" s="91">
        <f>Y160/155</f>
        <v>59256726.753789432</v>
      </c>
      <c r="Z161" s="91">
        <f>Z160/155</f>
        <v>53510016.729154401</v>
      </c>
      <c r="AA161" s="91">
        <f t="shared" ref="AA161:AB161" si="65">AA160/155</f>
        <v>186896.02690394039</v>
      </c>
      <c r="AB161" s="91">
        <f t="shared" si="65"/>
        <v>184281.5339443064</v>
      </c>
      <c r="AC161" s="91"/>
      <c r="AD161" s="91">
        <f>AD160/155</f>
        <v>61034428.556403153</v>
      </c>
      <c r="AE161" s="91">
        <f>AE160/155</f>
        <v>55115317.231029041</v>
      </c>
      <c r="AF161" s="91">
        <f t="shared" ref="AF161:AG161" si="66">AF160/155</f>
        <v>192502.90771105819</v>
      </c>
      <c r="AG161" s="91">
        <f t="shared" si="66"/>
        <v>189809.97999070014</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3.1540052436660926E-3</v>
      </c>
      <c r="M162" s="117">
        <f>M161/K161</f>
        <v>3.4438698606714842E-3</v>
      </c>
      <c r="N162" s="91"/>
      <c r="O162" s="91"/>
      <c r="P162" s="91"/>
      <c r="Q162" s="117">
        <f>Q161/O161</f>
        <v>3.1540052436660887E-3</v>
      </c>
      <c r="R162" s="117">
        <f>R161/P161</f>
        <v>3.4438698607789303E-3</v>
      </c>
      <c r="S162" s="91"/>
      <c r="T162" s="91"/>
      <c r="U162" s="117"/>
      <c r="V162" s="117">
        <f>V161/T161</f>
        <v>3.1540052436660865E-3</v>
      </c>
      <c r="W162" s="117">
        <f>W161/U161</f>
        <v>3.4438698617681044E-3</v>
      </c>
      <c r="X162" s="91"/>
      <c r="Y162" s="91"/>
      <c r="Z162" s="91"/>
      <c r="AA162" s="117">
        <f>AA161/Y161</f>
        <v>3.1540052436660874E-3</v>
      </c>
      <c r="AB162" s="117">
        <f>AB161/Z161</f>
        <v>3.4438698622925759E-3</v>
      </c>
      <c r="AC162" s="91"/>
      <c r="AD162" s="91"/>
      <c r="AE162" s="91"/>
      <c r="AF162" s="117">
        <f>AF161/AD161</f>
        <v>3.1540052436660783E-3</v>
      </c>
      <c r="AG162" s="117">
        <f>AG161/AE161</f>
        <v>3.4438698628017723E-3</v>
      </c>
      <c r="AH162" s="114"/>
      <c r="AI162" s="115"/>
      <c r="AJ162" s="114"/>
      <c r="AK162" s="114"/>
    </row>
    <row r="163" spans="1:37" s="93" customFormat="1" ht="14" x14ac:dyDescent="0.3">
      <c r="A163" s="85" t="s">
        <v>60</v>
      </c>
      <c r="B163" s="85"/>
      <c r="C163" s="116"/>
      <c r="D163" s="116"/>
      <c r="E163" s="87"/>
      <c r="F163" s="116"/>
      <c r="G163" s="112"/>
      <c r="H163" s="112"/>
      <c r="I163" s="113"/>
      <c r="J163" s="91">
        <f>J3</f>
        <v>1785084.3659065499</v>
      </c>
      <c r="K163" s="91">
        <f>K3</f>
        <v>1785084.3659065499</v>
      </c>
      <c r="L163" s="91">
        <f>L3</f>
        <v>17850.8436590655</v>
      </c>
      <c r="M163" s="91">
        <f>M3</f>
        <v>8925.4218295327501</v>
      </c>
      <c r="N163" s="91"/>
      <c r="O163" s="91">
        <f>O3</f>
        <v>1838636.8968837464</v>
      </c>
      <c r="P163" s="91">
        <f>P3</f>
        <v>1838636.8968837464</v>
      </c>
      <c r="Q163" s="91">
        <f>Q3</f>
        <v>18386.368968837465</v>
      </c>
      <c r="R163" s="91">
        <f>R3</f>
        <v>9193.1844844187326</v>
      </c>
      <c r="S163" s="91"/>
      <c r="T163" s="91">
        <f>T3</f>
        <v>1893796.0037902589</v>
      </c>
      <c r="U163" s="91">
        <f>U3</f>
        <v>1893796.0037902589</v>
      </c>
      <c r="V163" s="91">
        <f>V3</f>
        <v>18937.960037902591</v>
      </c>
      <c r="W163" s="91">
        <f>W3</f>
        <v>9468.9800189512953</v>
      </c>
      <c r="X163" s="91"/>
      <c r="Y163" s="91">
        <f>Y3</f>
        <v>1950609.8839039668</v>
      </c>
      <c r="Z163" s="91">
        <f>Z3</f>
        <v>1950609.8839039668</v>
      </c>
      <c r="AA163" s="91">
        <f>AA3</f>
        <v>19506.098839039667</v>
      </c>
      <c r="AB163" s="91">
        <f>AB3</f>
        <v>9753.0494195198335</v>
      </c>
      <c r="AC163" s="91"/>
      <c r="AD163" s="91">
        <f>AD3</f>
        <v>2009128.1804210858</v>
      </c>
      <c r="AE163" s="91">
        <f>AE3</f>
        <v>2009128.1804210858</v>
      </c>
      <c r="AF163" s="91">
        <f>AF3</f>
        <v>20091.281804210859</v>
      </c>
      <c r="AG163" s="91">
        <f>AG3</f>
        <v>10045.64090210543</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5.0000000000000001E-3</v>
      </c>
      <c r="N164" s="117"/>
      <c r="O164" s="117"/>
      <c r="P164" s="117"/>
      <c r="Q164" s="117">
        <f>Q163/O163</f>
        <v>0.01</v>
      </c>
      <c r="R164" s="117">
        <f>R163/P163</f>
        <v>5.0000000000000001E-3</v>
      </c>
      <c r="S164" s="117"/>
      <c r="T164" s="117"/>
      <c r="U164" s="117"/>
      <c r="V164" s="117">
        <f>V163/T163</f>
        <v>0.01</v>
      </c>
      <c r="W164" s="117">
        <f>W163/U163</f>
        <v>5.0000000000000001E-3</v>
      </c>
      <c r="X164" s="117"/>
      <c r="Y164" s="117"/>
      <c r="Z164" s="117"/>
      <c r="AA164" s="117">
        <f>AA163/Y163</f>
        <v>0.01</v>
      </c>
      <c r="AB164" s="117">
        <f>AB163/Z163</f>
        <v>5.0000000000000001E-3</v>
      </c>
      <c r="AC164" s="117"/>
      <c r="AD164" s="117"/>
      <c r="AE164" s="117"/>
      <c r="AF164" s="117">
        <f>AF163/AD163</f>
        <v>0.01</v>
      </c>
      <c r="AG164" s="117">
        <f>AG163/AE163</f>
        <v>5.0000000000000001E-3</v>
      </c>
      <c r="AH164" s="114"/>
      <c r="AI164" s="114"/>
      <c r="AJ164" s="114"/>
      <c r="AK164" s="114"/>
    </row>
    <row r="165" spans="1:37" s="93" customFormat="1" ht="14" x14ac:dyDescent="0.3">
      <c r="A165" s="85" t="s">
        <v>62</v>
      </c>
      <c r="B165" s="85"/>
      <c r="C165" s="116"/>
      <c r="D165" s="116"/>
      <c r="E165" s="87"/>
      <c r="F165" s="116"/>
      <c r="G165" s="112"/>
      <c r="H165" s="112"/>
      <c r="I165" s="113"/>
      <c r="J165" s="91">
        <f>J157</f>
        <v>374002175.65586251</v>
      </c>
      <c r="K165" s="91">
        <f>K157</f>
        <v>239845496.41368002</v>
      </c>
      <c r="L165" s="91">
        <f>L157</f>
        <v>208269.68946000002</v>
      </c>
      <c r="M165" s="91">
        <f>M157</f>
        <v>359999.995</v>
      </c>
      <c r="N165" s="91"/>
      <c r="O165" s="91">
        <f>O157</f>
        <v>385222240.92553842</v>
      </c>
      <c r="P165" s="91">
        <f>P157</f>
        <v>247040861.30609041</v>
      </c>
      <c r="Q165" s="91">
        <f>Q157</f>
        <v>214517.78014380005</v>
      </c>
      <c r="R165" s="91">
        <f>R157</f>
        <v>370799.99491000001</v>
      </c>
      <c r="S165" s="91"/>
      <c r="T165" s="91">
        <f>T157</f>
        <v>396778908.15330458</v>
      </c>
      <c r="U165" s="91">
        <f>U157</f>
        <v>254452087.14527312</v>
      </c>
      <c r="V165" s="91">
        <f>V157</f>
        <v>220953.31354811406</v>
      </c>
      <c r="W165" s="91">
        <f>W157</f>
        <v>381923.995</v>
      </c>
      <c r="X165" s="91"/>
      <c r="Y165" s="91">
        <f>Y157</f>
        <v>408682275.39790374</v>
      </c>
      <c r="Z165" s="91">
        <f>Z157</f>
        <v>262085649.75963131</v>
      </c>
      <c r="AA165" s="91">
        <f>AA157</f>
        <v>227581.91295455751</v>
      </c>
      <c r="AB165" s="91">
        <f>AB157</f>
        <v>393381.71500000003</v>
      </c>
      <c r="AC165" s="91"/>
      <c r="AD165" s="91">
        <f>AD157</f>
        <v>420942743.65984088</v>
      </c>
      <c r="AE165" s="91">
        <f>AE157</f>
        <v>269948219.25242025</v>
      </c>
      <c r="AF165" s="91">
        <f>AF157</f>
        <v>234409.37034319423</v>
      </c>
      <c r="AG165" s="91">
        <f>AG157</f>
        <v>405183.16660000011</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5.568675879886833E-4</v>
      </c>
      <c r="M166" s="117">
        <f>M165/K165</f>
        <v>1.500966248618153E-3</v>
      </c>
      <c r="N166" s="117"/>
      <c r="O166" s="117"/>
      <c r="P166" s="117"/>
      <c r="Q166" s="117">
        <f>Q165/O165</f>
        <v>5.5686758798868341E-4</v>
      </c>
      <c r="R166" s="117">
        <f>R165/P165</f>
        <v>1.500966248861028E-3</v>
      </c>
      <c r="S166" s="117"/>
      <c r="T166" s="117"/>
      <c r="U166" s="117"/>
      <c r="V166" s="117">
        <f>V165/T165</f>
        <v>5.5686758798868341E-4</v>
      </c>
      <c r="W166" s="117">
        <f>W165/U165</f>
        <v>1.5009662498148421E-3</v>
      </c>
      <c r="X166" s="117"/>
      <c r="Y166" s="117"/>
      <c r="Z166" s="117"/>
      <c r="AA166" s="117">
        <f>AA165/Y165</f>
        <v>5.5686758798868341E-4</v>
      </c>
      <c r="AB166" s="117">
        <f>AB165/Z165</f>
        <v>1.5009662503871744E-3</v>
      </c>
      <c r="AC166" s="117"/>
      <c r="AD166" s="117"/>
      <c r="AE166" s="117"/>
      <c r="AF166" s="117">
        <f>AF165/AD165</f>
        <v>5.5686758798868341E-4</v>
      </c>
      <c r="AG166" s="117">
        <f>AG165/AE165</f>
        <v>1.5009662509428367E-3</v>
      </c>
      <c r="AH166" s="146"/>
      <c r="AI166" s="146"/>
      <c r="AJ166" s="146"/>
      <c r="AK166" s="146"/>
    </row>
    <row r="167" spans="1:37" x14ac:dyDescent="0.3">
      <c r="A167" s="5"/>
      <c r="B167" s="5"/>
      <c r="C167" s="18"/>
      <c r="D167" s="18"/>
      <c r="E167" s="35"/>
      <c r="F167" s="35"/>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34">
        <f>+C160</f>
        <v>8160569304.506259</v>
      </c>
      <c r="D168" s="6"/>
      <c r="E168" s="34">
        <f>+E160*0.5</f>
        <v>12869239.257856598</v>
      </c>
      <c r="F168" s="34">
        <f>+F160*0.5</f>
        <v>7408826.4995908905</v>
      </c>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f>SUM(C3:C112)</f>
        <v>2867601840.9195986</v>
      </c>
      <c r="D169" s="6">
        <f>COUNT(D3:D129)</f>
        <v>127</v>
      </c>
      <c r="E169" s="6">
        <f>COUNT(E3:E94)</f>
        <v>92</v>
      </c>
      <c r="F169" s="6">
        <f>COUNT(F3:F112)</f>
        <v>110</v>
      </c>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182">
        <f>+C169/C168</f>
        <v>0.3513972780472695</v>
      </c>
      <c r="D170" s="6"/>
      <c r="E170" s="181">
        <f>+E169/E160</f>
        <v>3.574414856877982E-6</v>
      </c>
      <c r="F170" s="182">
        <f>+F169/F160</f>
        <v>7.4235778099321206E-6</v>
      </c>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topLeftCell="Y1" workbookViewId="0">
      <pane ySplit="2" topLeftCell="A147" activePane="bottomLeft" state="frozen"/>
      <selection pane="bottomLeft" activeCell="M166" sqref="M166"/>
    </sheetView>
  </sheetViews>
  <sheetFormatPr defaultColWidth="8.796875" defaultRowHeight="12.5" x14ac:dyDescent="0.3"/>
  <cols>
    <col min="1" max="1" width="24.69921875" style="1" customWidth="1"/>
    <col min="2" max="2" width="7.19921875" style="1" customWidth="1"/>
    <col min="3" max="4" width="18.796875" style="1" customWidth="1"/>
    <col min="5" max="5" width="18.796875" style="37" customWidth="1"/>
    <col min="6" max="6" width="18.796875" style="1" customWidth="1"/>
    <col min="7" max="7" width="13.69921875" style="3" customWidth="1"/>
    <col min="8" max="8" width="14.296875" style="3" customWidth="1"/>
    <col min="9" max="9" width="20.796875" style="21" customWidth="1"/>
    <col min="10" max="28" width="20.796875" style="1" customWidth="1"/>
    <col min="29" max="30" width="20.796875" style="33" customWidth="1"/>
    <col min="31" max="37" width="20.796875" style="1" customWidth="1"/>
    <col min="38" max="16384" width="8.796875" style="1"/>
  </cols>
  <sheetData>
    <row r="1" spans="1:37" ht="18" x14ac:dyDescent="0.3">
      <c r="A1" s="2"/>
      <c r="B1" s="2"/>
      <c r="C1" s="203" t="s">
        <v>41</v>
      </c>
      <c r="D1" s="204"/>
      <c r="E1" s="204"/>
      <c r="F1" s="204"/>
      <c r="G1" s="204"/>
      <c r="H1" s="204"/>
      <c r="I1" s="204"/>
      <c r="J1" s="205">
        <v>2024</v>
      </c>
      <c r="K1" s="206"/>
      <c r="L1" s="206"/>
      <c r="M1" s="206"/>
      <c r="N1" s="206"/>
      <c r="O1" s="203">
        <v>2025</v>
      </c>
      <c r="P1" s="207"/>
      <c r="Q1" s="207"/>
      <c r="R1" s="207"/>
      <c r="S1" s="207"/>
      <c r="T1" s="208">
        <v>2026</v>
      </c>
      <c r="U1" s="207"/>
      <c r="V1" s="207"/>
      <c r="W1" s="207"/>
      <c r="X1" s="207"/>
      <c r="Y1" s="203">
        <v>2027</v>
      </c>
      <c r="Z1" s="207"/>
      <c r="AA1" s="207"/>
      <c r="AB1" s="207"/>
      <c r="AC1" s="207"/>
      <c r="AD1" s="205">
        <v>2028</v>
      </c>
      <c r="AE1" s="209"/>
      <c r="AF1" s="209"/>
      <c r="AG1" s="209"/>
      <c r="AH1" s="210"/>
      <c r="AI1" s="199" t="s">
        <v>42</v>
      </c>
      <c r="AJ1" s="200"/>
      <c r="AK1" s="201"/>
    </row>
    <row r="2" spans="1:37" s="28" customFormat="1" ht="94.15" customHeight="1" x14ac:dyDescent="0.3">
      <c r="A2" s="202" t="s">
        <v>43</v>
      </c>
      <c r="B2" s="202"/>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7">
        <f>'ESTIMATED Earned Revenue'!$I4*1.07925</f>
        <v>1733091.6173849998</v>
      </c>
      <c r="D3" s="147">
        <f>'ESTIMATED Earned Revenue'!$L4*1.07925</f>
        <v>1733091.6173849998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8665.4580869249985</v>
      </c>
      <c r="G3" s="150">
        <f t="shared" ref="G3:G66" si="0">E3/$C3</f>
        <v>0.01</v>
      </c>
      <c r="H3" s="150">
        <f t="shared" ref="H3:H66" si="1">F3/$D3</f>
        <v>5.0000000000000001E-3</v>
      </c>
      <c r="I3" s="151">
        <f t="shared" ref="I3:I66" si="2">F3-E3</f>
        <v>-8665.4580869249985</v>
      </c>
      <c r="J3" s="156">
        <f>C3*(1+'Control Panel'!$C$44)</f>
        <v>1854408.0306019499</v>
      </c>
      <c r="K3" s="90">
        <f>D3*(1+'Control Panel'!$C$44)</f>
        <v>1854408.0306019499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9272.0401530097497</v>
      </c>
      <c r="N3" s="91">
        <f t="shared" ref="N3:N66" si="3">M3-L3</f>
        <v>-9272.0401530097497</v>
      </c>
      <c r="O3" s="151">
        <f>J3*(1+'Control Panel'!$C$44)</f>
        <v>1984216.5927440864</v>
      </c>
      <c r="P3" s="151">
        <f>K3*(1+'Control Panel'!$C$44)</f>
        <v>1984216.5927440864</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9921.0829637204315</v>
      </c>
      <c r="S3" s="151">
        <f t="shared" ref="S3:S66" si="4">R3-Q3</f>
        <v>-9921.0829637204315</v>
      </c>
      <c r="T3" s="151">
        <f>O3*(1+'Control Panel'!$C$44)</f>
        <v>2123111.7542361724</v>
      </c>
      <c r="U3" s="151">
        <f>P3*(1+'Control Panel'!$C$44)</f>
        <v>2123111.7542361724</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10615.558771180862</v>
      </c>
      <c r="X3" s="151">
        <f t="shared" ref="X3:X66" si="5">W3-V3</f>
        <v>-10615.558771180862</v>
      </c>
      <c r="Y3" s="156">
        <f>T3*(1+'Control Panel'!$C$44)</f>
        <v>2271729.5770327048</v>
      </c>
      <c r="Z3" s="156">
        <f>U3*(1+'Control Panel'!$C$44)</f>
        <v>2271729.5770327048</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11358.647885163524</v>
      </c>
      <c r="AC3" s="159">
        <f t="shared" ref="AC3:AC66" si="6">AB3-AA3</f>
        <v>-11358.647885163524</v>
      </c>
      <c r="AD3" s="159">
        <f>Y3*(1+'Control Panel'!$C$44)</f>
        <v>2430750.6474249945</v>
      </c>
      <c r="AE3" s="90">
        <f>Z3*(1+'Control Panel'!$C$44)</f>
        <v>2430750.6474249945</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12153.753237124973</v>
      </c>
      <c r="AH3" s="90">
        <f t="shared" ref="AH3:AH66" si="7">AG3-AF3</f>
        <v>-12153.753237124973</v>
      </c>
      <c r="AI3" s="91">
        <f t="shared" ref="AI3:AJ34" si="8">L3+Q3+V3+AA3+AF3</f>
        <v>106642.16602039908</v>
      </c>
      <c r="AJ3" s="91">
        <f t="shared" si="8"/>
        <v>53321.083010199538</v>
      </c>
      <c r="AK3" s="91">
        <f t="shared" ref="AK3:AK66" si="9">AJ3-AI3</f>
        <v>-53321.083010199538</v>
      </c>
    </row>
    <row r="4" spans="1:37" s="93" customFormat="1" ht="14" x14ac:dyDescent="0.3">
      <c r="A4" s="85" t="str">
        <f>'ESTIMATED Earned Revenue'!A5</f>
        <v>Port Huron, MI</v>
      </c>
      <c r="B4" s="85"/>
      <c r="C4" s="94">
        <f>'ESTIMATED Earned Revenue'!$I5*1.07925</f>
        <v>3121917.9072524998</v>
      </c>
      <c r="D4" s="94">
        <f>'ESTIMATED Earned Revenue'!$L5*1.07925</f>
        <v>2874565.5818699999</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14372.82790935</v>
      </c>
      <c r="G4" s="88">
        <f t="shared" si="0"/>
        <v>0.01</v>
      </c>
      <c r="H4" s="89">
        <f t="shared" si="1"/>
        <v>5.0000000000000001E-3</v>
      </c>
      <c r="I4" s="90">
        <f t="shared" si="2"/>
        <v>-16846.351163175001</v>
      </c>
      <c r="J4" s="90">
        <f>C4*(1+'Control Panel'!$C$44)</f>
        <v>3340452.160760175</v>
      </c>
      <c r="K4" s="90">
        <f>D4*(1+'Control Panel'!$C$44)</f>
        <v>3075785.1726008998</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15378.925863004499</v>
      </c>
      <c r="N4" s="91">
        <f t="shared" si="3"/>
        <v>-18025.595744597253</v>
      </c>
      <c r="O4" s="91">
        <f>J4*(1+'Control Panel'!$C$44)</f>
        <v>3574283.8120133872</v>
      </c>
      <c r="P4" s="91">
        <f>K4*(1+'Control Panel'!$C$44)</f>
        <v>3291090.1346829631</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16455.450673414816</v>
      </c>
      <c r="S4" s="91">
        <f t="shared" si="4"/>
        <v>-19287.387446719054</v>
      </c>
      <c r="T4" s="91">
        <f>O4*(1+'Control Panel'!$C$44)</f>
        <v>3824483.6788543244</v>
      </c>
      <c r="U4" s="91">
        <f>P4*(1+'Control Panel'!$C$44)</f>
        <v>3521466.4441107707</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17607.332220553853</v>
      </c>
      <c r="X4" s="91">
        <f t="shared" si="5"/>
        <v>-20637.504567989392</v>
      </c>
      <c r="Y4" s="90">
        <f>T4*(1+'Control Panel'!$C$44)</f>
        <v>4092197.5363741275</v>
      </c>
      <c r="Z4" s="90">
        <f>U4*(1+'Control Panel'!$C$44)</f>
        <v>3767969.0951985247</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18839.845475992624</v>
      </c>
      <c r="AC4" s="92">
        <f t="shared" si="6"/>
        <v>-22082.129887748648</v>
      </c>
      <c r="AD4" s="92">
        <f>Y4*(1+'Control Panel'!$C$44)</f>
        <v>4378651.363920317</v>
      </c>
      <c r="AE4" s="90">
        <f>Z4*(1+'Control Panel'!$C$44)</f>
        <v>4031726.9318624218</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20158.634659312109</v>
      </c>
      <c r="AH4" s="90">
        <f t="shared" si="7"/>
        <v>-23627.878979891062</v>
      </c>
      <c r="AI4" s="91">
        <f t="shared" si="8"/>
        <v>192100.68551922333</v>
      </c>
      <c r="AJ4" s="91">
        <f t="shared" si="8"/>
        <v>88440.188892277904</v>
      </c>
      <c r="AK4" s="91">
        <f t="shared" si="9"/>
        <v>-103660.49662694543</v>
      </c>
    </row>
    <row r="5" spans="1:37" s="93" customFormat="1" ht="14" x14ac:dyDescent="0.3">
      <c r="A5" s="85" t="str">
        <f>'ESTIMATED Earned Revenue'!A6</f>
        <v>Lufkin, TX</v>
      </c>
      <c r="B5" s="85"/>
      <c r="C5" s="94">
        <f>'ESTIMATED Earned Revenue'!$I6*1.07925</f>
        <v>3960922.8208574997</v>
      </c>
      <c r="D5" s="94">
        <f>'ESTIMATED Earned Revenue'!$L6*1.07925</f>
        <v>3623199.8312924998</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18115.999156462498</v>
      </c>
      <c r="G5" s="88">
        <f t="shared" si="0"/>
        <v>0.01</v>
      </c>
      <c r="H5" s="89">
        <f t="shared" si="1"/>
        <v>5.0000000000000001E-3</v>
      </c>
      <c r="I5" s="90">
        <f t="shared" si="2"/>
        <v>-21493.2290521125</v>
      </c>
      <c r="J5" s="90">
        <f>C5*(1+'Control Panel'!$C$44)</f>
        <v>4238187.4183175247</v>
      </c>
      <c r="K5" s="90">
        <f>D5*(1+'Control Panel'!$C$44)</f>
        <v>3876823.8194829752</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19384.119097414878</v>
      </c>
      <c r="N5" s="91">
        <f t="shared" si="3"/>
        <v>-22997.755085760371</v>
      </c>
      <c r="O5" s="91">
        <f>J5*(1+'Control Panel'!$C$44)</f>
        <v>4534860.5375997517</v>
      </c>
      <c r="P5" s="91">
        <f>K5*(1+'Control Panel'!$C$44)</f>
        <v>4148201.4868467837</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20741.007434233918</v>
      </c>
      <c r="S5" s="91">
        <f t="shared" si="4"/>
        <v>-24607.597941763601</v>
      </c>
      <c r="T5" s="91">
        <f>O5*(1+'Control Panel'!$C$44)</f>
        <v>4852300.7752317348</v>
      </c>
      <c r="U5" s="91">
        <f>P5*(1+'Control Panel'!$C$44)</f>
        <v>4438575.5909260586</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22192.877954630294</v>
      </c>
      <c r="X5" s="91">
        <f t="shared" si="5"/>
        <v>-26330.129797687052</v>
      </c>
      <c r="Y5" s="90">
        <f>T5*(1+'Control Panel'!$C$44)</f>
        <v>5191961.8294979567</v>
      </c>
      <c r="Z5" s="90">
        <f>U5*(1+'Control Panel'!$C$44)</f>
        <v>4749275.882290883</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23746.379411454414</v>
      </c>
      <c r="AC5" s="92">
        <f t="shared" si="6"/>
        <v>-28173.238883525155</v>
      </c>
      <c r="AD5" s="92">
        <f>Y5*(1+'Control Panel'!$C$44)</f>
        <v>5555399.1575628137</v>
      </c>
      <c r="AE5" s="90">
        <f>Z5*(1+'Control Panel'!$C$44)</f>
        <v>5081725.1940512452</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25408.625970256227</v>
      </c>
      <c r="AH5" s="90">
        <f t="shared" si="7"/>
        <v>-30145.365605371913</v>
      </c>
      <c r="AI5" s="91">
        <f t="shared" si="8"/>
        <v>243727.09718209782</v>
      </c>
      <c r="AJ5" s="91">
        <f t="shared" si="8"/>
        <v>111473.00986798973</v>
      </c>
      <c r="AK5" s="91">
        <f t="shared" si="9"/>
        <v>-132254.0873141081</v>
      </c>
    </row>
    <row r="6" spans="1:37" s="93" customFormat="1" ht="14" x14ac:dyDescent="0.3">
      <c r="A6" s="85" t="str">
        <f>'ESTIMATED Earned Revenue'!A7</f>
        <v>Ashtabula, OH</v>
      </c>
      <c r="B6" s="85"/>
      <c r="C6" s="94">
        <f>'ESTIMATED Earned Revenue'!$I7*1.07925</f>
        <v>5992418.8501500003</v>
      </c>
      <c r="D6" s="94">
        <f>'ESTIMATED Earned Revenue'!$L7*1.07925</f>
        <v>5257539.8146575</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26287.699073287502</v>
      </c>
      <c r="G6" s="88">
        <f t="shared" si="0"/>
        <v>0.01</v>
      </c>
      <c r="H6" s="89">
        <f t="shared" si="1"/>
        <v>5.0000000000000001E-3</v>
      </c>
      <c r="I6" s="90">
        <f t="shared" si="2"/>
        <v>-33636.489428212502</v>
      </c>
      <c r="J6" s="90">
        <f>C6*(1+'Control Panel'!$C$44)</f>
        <v>6411888.1696605003</v>
      </c>
      <c r="K6" s="90">
        <f>D6*(1+'Control Panel'!$C$44)</f>
        <v>5625567.6016835254</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28127.838008417628</v>
      </c>
      <c r="N6" s="91">
        <f t="shared" si="3"/>
        <v>-35991.043688187376</v>
      </c>
      <c r="O6" s="91">
        <f>J6*(1+'Control Panel'!$C$44)</f>
        <v>6860720.3415367361</v>
      </c>
      <c r="P6" s="91">
        <f>K6*(1+'Control Panel'!$C$44)</f>
        <v>6019357.3338013729</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30096.786669006866</v>
      </c>
      <c r="S6" s="91">
        <f t="shared" si="4"/>
        <v>-38510.416746360497</v>
      </c>
      <c r="T6" s="91">
        <f>O6*(1+'Control Panel'!$C$44)</f>
        <v>7340970.7654443085</v>
      </c>
      <c r="U6" s="91">
        <f>P6*(1+'Control Panel'!$C$44)</f>
        <v>6440712.3471674696</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32203.561735837349</v>
      </c>
      <c r="X6" s="91">
        <f t="shared" si="5"/>
        <v>-41206.14591860574</v>
      </c>
      <c r="Y6" s="90">
        <f>T6*(1+'Control Panel'!$C$44)</f>
        <v>7854838.7190254107</v>
      </c>
      <c r="Z6" s="90">
        <f>U6*(1+'Control Panel'!$C$44)</f>
        <v>6891562.211469193</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34457.811057345963</v>
      </c>
      <c r="AC6" s="92">
        <f t="shared" si="6"/>
        <v>-44090.576132908151</v>
      </c>
      <c r="AD6" s="92">
        <f>Y6*(1+'Control Panel'!$C$44)</f>
        <v>8404677.4293571897</v>
      </c>
      <c r="AE6" s="90">
        <f>Z6*(1+'Control Panel'!$C$44)</f>
        <v>7373971.5662720371</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36869.857831360183</v>
      </c>
      <c r="AH6" s="90">
        <f t="shared" si="7"/>
        <v>-47176.916462211717</v>
      </c>
      <c r="AI6" s="91">
        <f t="shared" si="8"/>
        <v>368730.95425024146</v>
      </c>
      <c r="AJ6" s="91">
        <f t="shared" si="8"/>
        <v>161755.855301968</v>
      </c>
      <c r="AK6" s="91">
        <f t="shared" si="9"/>
        <v>-206975.09894827346</v>
      </c>
    </row>
    <row r="7" spans="1:37" s="93" customFormat="1" ht="14" x14ac:dyDescent="0.3">
      <c r="A7" s="85" t="str">
        <f>'ESTIMATED Earned Revenue'!A8</f>
        <v>Pittsfield, MA</v>
      </c>
      <c r="B7" s="85"/>
      <c r="C7" s="94">
        <f>'ESTIMATED Earned Revenue'!$I8*1.07925</f>
        <v>6411819.9330000002</v>
      </c>
      <c r="D7" s="94">
        <f>'ESTIMATED Earned Revenue'!$L8*1.07925</f>
        <v>6411819.9330000002</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32059.099665000002</v>
      </c>
      <c r="G7" s="88">
        <f t="shared" si="0"/>
        <v>0.01</v>
      </c>
      <c r="H7" s="89">
        <f t="shared" si="1"/>
        <v>5.0000000000000001E-3</v>
      </c>
      <c r="I7" s="90">
        <f t="shared" si="2"/>
        <v>-32059.099665000002</v>
      </c>
      <c r="J7" s="90">
        <f>C7*(1+'Control Panel'!$C$44)</f>
        <v>6860647.3283100007</v>
      </c>
      <c r="K7" s="90">
        <f>D7*(1+'Control Panel'!$C$44)</f>
        <v>6860647.3283100007</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34303.236641550007</v>
      </c>
      <c r="N7" s="91">
        <f t="shared" si="3"/>
        <v>-34303.236641550007</v>
      </c>
      <c r="O7" s="91">
        <f>J7*(1+'Control Panel'!$C$44)</f>
        <v>7340892.6412917012</v>
      </c>
      <c r="P7" s="91">
        <f>K7*(1+'Control Panel'!$C$44)</f>
        <v>7340892.6412917012</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36704.463206458509</v>
      </c>
      <c r="S7" s="91">
        <f t="shared" si="4"/>
        <v>-36704.463206458509</v>
      </c>
      <c r="T7" s="91">
        <f>O7*(1+'Control Panel'!$C$44)</f>
        <v>7854755.1261821212</v>
      </c>
      <c r="U7" s="91">
        <f>P7*(1+'Control Panel'!$C$44)</f>
        <v>7854755.1261821212</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39273.775630910604</v>
      </c>
      <c r="X7" s="91">
        <f t="shared" si="5"/>
        <v>-39273.775630910604</v>
      </c>
      <c r="Y7" s="90">
        <f>T7*(1+'Control Panel'!$C$44)</f>
        <v>8404587.9850148708</v>
      </c>
      <c r="Z7" s="90">
        <f>U7*(1+'Control Panel'!$C$44)</f>
        <v>8404587.9850148708</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42022.939925074352</v>
      </c>
      <c r="AC7" s="92">
        <f t="shared" si="6"/>
        <v>-42022.939925074352</v>
      </c>
      <c r="AD7" s="92">
        <f>Y7*(1+'Control Panel'!$C$44)</f>
        <v>8992909.143965913</v>
      </c>
      <c r="AE7" s="90">
        <f>Z7*(1+'Control Panel'!$C$44)</f>
        <v>8992909.143965913</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44964.545719829563</v>
      </c>
      <c r="AH7" s="90">
        <f t="shared" si="7"/>
        <v>-44964.545719829563</v>
      </c>
      <c r="AI7" s="91">
        <f t="shared" si="8"/>
        <v>394537.92224764609</v>
      </c>
      <c r="AJ7" s="91">
        <f t="shared" si="8"/>
        <v>197268.96112382304</v>
      </c>
      <c r="AK7" s="91">
        <f t="shared" si="9"/>
        <v>-197268.96112382304</v>
      </c>
    </row>
    <row r="8" spans="1:37" s="93" customFormat="1" ht="14" x14ac:dyDescent="0.3">
      <c r="A8" s="85" t="str">
        <f>'ESTIMATED Earned Revenue'!A9</f>
        <v>Lorain, OH</v>
      </c>
      <c r="B8" s="85"/>
      <c r="C8" s="94">
        <f>'ESTIMATED Earned Revenue'!$I9*1.07925</f>
        <v>6465158.0652899994</v>
      </c>
      <c r="D8" s="94">
        <f>'ESTIMATED Earned Revenue'!$L9*1.07925</f>
        <v>6397681.1859975001</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31988.405929987501</v>
      </c>
      <c r="G8" s="88">
        <f t="shared" si="0"/>
        <v>0.01</v>
      </c>
      <c r="H8" s="89">
        <f t="shared" si="1"/>
        <v>5.0000000000000001E-3</v>
      </c>
      <c r="I8" s="90">
        <f t="shared" si="2"/>
        <v>-32663.174722912496</v>
      </c>
      <c r="J8" s="90">
        <f>C8*(1+'Control Panel'!$C$44)</f>
        <v>6917719.1298602996</v>
      </c>
      <c r="K8" s="90">
        <f>D8*(1+'Control Panel'!$C$44)</f>
        <v>6845518.8690173253</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34227.594345086625</v>
      </c>
      <c r="N8" s="91">
        <f t="shared" si="3"/>
        <v>-34949.596953516368</v>
      </c>
      <c r="O8" s="91">
        <f>J8*(1+'Control Panel'!$C$44)</f>
        <v>7401959.4689505212</v>
      </c>
      <c r="P8" s="91">
        <f>K8*(1+'Control Panel'!$C$44)</f>
        <v>7324705.1898485385</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36623.525949242692</v>
      </c>
      <c r="S8" s="91">
        <f t="shared" si="4"/>
        <v>-37396.068740262526</v>
      </c>
      <c r="T8" s="91">
        <f>O8*(1+'Control Panel'!$C$44)</f>
        <v>7920096.6317770584</v>
      </c>
      <c r="U8" s="91">
        <f>P8*(1+'Control Panel'!$C$44)</f>
        <v>7837434.5531379366</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39187.172765689684</v>
      </c>
      <c r="X8" s="91">
        <f t="shared" si="5"/>
        <v>-40013.793552080897</v>
      </c>
      <c r="Y8" s="90">
        <f>T8*(1+'Control Panel'!$C$44)</f>
        <v>8474503.3960014526</v>
      </c>
      <c r="Z8" s="90">
        <f>U8*(1+'Control Panel'!$C$44)</f>
        <v>8386054.9718575925</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41930.274859287965</v>
      </c>
      <c r="AC8" s="92">
        <f t="shared" si="6"/>
        <v>-42814.759100726558</v>
      </c>
      <c r="AD8" s="92">
        <f>Y8*(1+'Control Panel'!$C$44)</f>
        <v>9067718.6337215547</v>
      </c>
      <c r="AE8" s="90">
        <f>Z8*(1+'Control Panel'!$C$44)</f>
        <v>8973078.8198876251</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44865.394099438126</v>
      </c>
      <c r="AH8" s="90">
        <f t="shared" si="7"/>
        <v>-45811.792237777423</v>
      </c>
      <c r="AI8" s="91">
        <f t="shared" si="8"/>
        <v>397819.97260310885</v>
      </c>
      <c r="AJ8" s="91">
        <f t="shared" si="8"/>
        <v>196833.96201874511</v>
      </c>
      <c r="AK8" s="91">
        <f t="shared" si="9"/>
        <v>-200986.01058436374</v>
      </c>
    </row>
    <row r="9" spans="1:37" s="93" customFormat="1" ht="14" x14ac:dyDescent="0.3">
      <c r="A9" s="85" t="str">
        <f>'ESTIMATED Earned Revenue'!A10</f>
        <v>Huntington, WV</v>
      </c>
      <c r="B9" s="85"/>
      <c r="C9" s="94">
        <f>'ESTIMATED Earned Revenue'!$I10*1.07925</f>
        <v>7149764.3083050009</v>
      </c>
      <c r="D9" s="94">
        <f>'ESTIMATED Earned Revenue'!$L10*1.07925</f>
        <v>6082469.7973125</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30412.348986562502</v>
      </c>
      <c r="G9" s="88">
        <f t="shared" si="0"/>
        <v>1.0000000000000002E-2</v>
      </c>
      <c r="H9" s="89">
        <f t="shared" si="1"/>
        <v>5.0000000000000001E-3</v>
      </c>
      <c r="I9" s="90">
        <f t="shared" si="2"/>
        <v>-41085.294096487516</v>
      </c>
      <c r="J9" s="90">
        <f>C9*(1+'Control Panel'!$C$44)</f>
        <v>7650247.8098863512</v>
      </c>
      <c r="K9" s="90">
        <f>D9*(1+'Control Panel'!$C$44)</f>
        <v>6508242.6831243755</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32541.213415621878</v>
      </c>
      <c r="N9" s="91">
        <f t="shared" si="3"/>
        <v>-43961.264683241636</v>
      </c>
      <c r="O9" s="91">
        <f>J9*(1+'Control Panel'!$C$44)</f>
        <v>8185765.1565783964</v>
      </c>
      <c r="P9" s="91">
        <f>K9*(1+'Control Panel'!$C$44)</f>
        <v>6963819.6709430823</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34819.09835471541</v>
      </c>
      <c r="S9" s="91">
        <f t="shared" si="4"/>
        <v>-47038.553211068553</v>
      </c>
      <c r="T9" s="91">
        <f>O9*(1+'Control Panel'!$C$44)</f>
        <v>8758768.7175388839</v>
      </c>
      <c r="U9" s="91">
        <f>P9*(1+'Control Panel'!$C$44)</f>
        <v>7451287.0479090987</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37256.435239545492</v>
      </c>
      <c r="X9" s="91">
        <f t="shared" si="5"/>
        <v>-50331.251935843349</v>
      </c>
      <c r="Y9" s="90">
        <f>T9*(1+'Control Panel'!$C$44)</f>
        <v>9371882.5277666058</v>
      </c>
      <c r="Z9" s="90">
        <f>U9*(1+'Control Panel'!$C$44)</f>
        <v>7972877.1412627362</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39864.385706313682</v>
      </c>
      <c r="AC9" s="92">
        <f t="shared" si="6"/>
        <v>-53854.439571352385</v>
      </c>
      <c r="AD9" s="92">
        <f>Y9*(1+'Control Panel'!$C$44)</f>
        <v>10027914.304710269</v>
      </c>
      <c r="AE9" s="90">
        <f>Z9*(1+'Control Panel'!$C$44)</f>
        <v>8530978.5411511287</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42654.892705755643</v>
      </c>
      <c r="AH9" s="90">
        <f t="shared" si="7"/>
        <v>-57624.250341347055</v>
      </c>
      <c r="AI9" s="91">
        <f t="shared" si="8"/>
        <v>439945.78516480513</v>
      </c>
      <c r="AJ9" s="91">
        <f t="shared" si="8"/>
        <v>187136.02542195213</v>
      </c>
      <c r="AK9" s="91">
        <f t="shared" si="9"/>
        <v>-252809.759742853</v>
      </c>
    </row>
    <row r="10" spans="1:37" s="93" customFormat="1" ht="14" x14ac:dyDescent="0.3">
      <c r="A10" s="85" t="str">
        <f>'ESTIMATED Earned Revenue'!A11</f>
        <v>Lincoln, NE</v>
      </c>
      <c r="B10" s="85"/>
      <c r="C10" s="94">
        <f>'ESTIMATED Earned Revenue'!$I11*1.07925</f>
        <v>7231816.7610375006</v>
      </c>
      <c r="D10" s="94">
        <f>'ESTIMATED Earned Revenue'!$L11*1.07925</f>
        <v>7231816.7610375006</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36159.083805187503</v>
      </c>
      <c r="G10" s="88">
        <f t="shared" si="0"/>
        <v>0.01</v>
      </c>
      <c r="H10" s="89">
        <f t="shared" si="1"/>
        <v>5.0000000000000001E-3</v>
      </c>
      <c r="I10" s="90">
        <f t="shared" si="2"/>
        <v>-36159.083805187503</v>
      </c>
      <c r="J10" s="90">
        <f>C10*(1+'Control Panel'!$C$44)</f>
        <v>7738043.9343101261</v>
      </c>
      <c r="K10" s="90">
        <f>D10*(1+'Control Panel'!$C$44)</f>
        <v>7738043.9343101261</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38690.219671550629</v>
      </c>
      <c r="N10" s="91">
        <f t="shared" si="3"/>
        <v>-38690.219671550629</v>
      </c>
      <c r="O10" s="91">
        <f>J10*(1+'Control Panel'!$C$44)</f>
        <v>8279707.0097118355</v>
      </c>
      <c r="P10" s="91">
        <f>K10*(1+'Control Panel'!$C$44)</f>
        <v>8279707.0097118355</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41398.535048559177</v>
      </c>
      <c r="S10" s="91">
        <f t="shared" si="4"/>
        <v>-41398.535048559177</v>
      </c>
      <c r="T10" s="91">
        <f>O10*(1+'Control Panel'!$C$44)</f>
        <v>8859286.500391664</v>
      </c>
      <c r="U10" s="91">
        <f>P10*(1+'Control Panel'!$C$44)</f>
        <v>8859286.500391664</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44296.432501958319</v>
      </c>
      <c r="X10" s="91">
        <f t="shared" si="5"/>
        <v>-44296.432501958319</v>
      </c>
      <c r="Y10" s="90">
        <f>T10*(1+'Control Panel'!$C$44)</f>
        <v>9479436.5554190818</v>
      </c>
      <c r="Z10" s="90">
        <f>U10*(1+'Control Panel'!$C$44)</f>
        <v>9479436.5554190818</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47397.182777095411</v>
      </c>
      <c r="AC10" s="92">
        <f t="shared" si="6"/>
        <v>-47397.182777095411</v>
      </c>
      <c r="AD10" s="92">
        <f>Y10*(1+'Control Panel'!$C$44)</f>
        <v>10142997.114298418</v>
      </c>
      <c r="AE10" s="90">
        <f>Z10*(1+'Control Panel'!$C$44)</f>
        <v>10142997.114298418</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50714.985571492092</v>
      </c>
      <c r="AH10" s="90">
        <f t="shared" si="7"/>
        <v>-50714.985571492092</v>
      </c>
      <c r="AI10" s="91">
        <f t="shared" si="8"/>
        <v>444994.71114131127</v>
      </c>
      <c r="AJ10" s="91">
        <f t="shared" si="8"/>
        <v>222497.35557065564</v>
      </c>
      <c r="AK10" s="91">
        <f t="shared" si="9"/>
        <v>-222497.35557065564</v>
      </c>
    </row>
    <row r="11" spans="1:37" s="93" customFormat="1" ht="14" x14ac:dyDescent="0.3">
      <c r="A11" s="85" t="str">
        <f>'ESTIMATED Earned Revenue'!A12</f>
        <v>Terre Haute, IN</v>
      </c>
      <c r="B11" s="85"/>
      <c r="C11" s="94">
        <f>'ESTIMATED Earned Revenue'!$I12*1.07925</f>
        <v>7531985.0265708864</v>
      </c>
      <c r="D11" s="94">
        <f>'ESTIMATED Earned Revenue'!$L12*1.07925</f>
        <v>7525658.4983917959</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37628.292491958979</v>
      </c>
      <c r="G11" s="88">
        <f t="shared" si="0"/>
        <v>0.01</v>
      </c>
      <c r="H11" s="89">
        <f t="shared" si="1"/>
        <v>5.0000000000000001E-3</v>
      </c>
      <c r="I11" s="90">
        <f t="shared" si="2"/>
        <v>-37691.55777374989</v>
      </c>
      <c r="J11" s="90">
        <f>C11*(1+'Control Panel'!$C$44)</f>
        <v>8059223.9784308486</v>
      </c>
      <c r="K11" s="90">
        <f>D11*(1+'Control Panel'!$C$44)</f>
        <v>8052454.593279222</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40262.272966396114</v>
      </c>
      <c r="N11" s="91">
        <f t="shared" si="3"/>
        <v>-40329.966817912376</v>
      </c>
      <c r="O11" s="91">
        <f>J11*(1+'Control Panel'!$C$44)</f>
        <v>8623369.6569210086</v>
      </c>
      <c r="P11" s="91">
        <f>K11*(1+'Control Panel'!$C$44)</f>
        <v>8616126.4148087688</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43080.632074043846</v>
      </c>
      <c r="S11" s="91">
        <f t="shared" si="4"/>
        <v>-43153.064495166247</v>
      </c>
      <c r="T11" s="91">
        <f>O11*(1+'Control Panel'!$C$44)</f>
        <v>9227005.5329054799</v>
      </c>
      <c r="U11" s="91">
        <f>P11*(1+'Control Panel'!$C$44)</f>
        <v>9219255.2638453823</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46096.276319226912</v>
      </c>
      <c r="X11" s="91">
        <f t="shared" si="5"/>
        <v>-46173.779009827886</v>
      </c>
      <c r="Y11" s="90">
        <f>T11*(1+'Control Panel'!$C$44)</f>
        <v>9872895.9202088639</v>
      </c>
      <c r="Z11" s="90">
        <f>U11*(1+'Control Panel'!$C$44)</f>
        <v>9864603.1323145591</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49323.015661572797</v>
      </c>
      <c r="AC11" s="92">
        <f t="shared" si="6"/>
        <v>-49405.943540515851</v>
      </c>
      <c r="AD11" s="92">
        <f>Y11*(1+'Control Panel'!$C$44)</f>
        <v>10563998.634623485</v>
      </c>
      <c r="AE11" s="90">
        <f>Z11*(1+'Control Panel'!$C$44)</f>
        <v>10555125.35157658</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52775.626757882899</v>
      </c>
      <c r="AH11" s="90">
        <f t="shared" si="7"/>
        <v>-52864.359588351945</v>
      </c>
      <c r="AI11" s="91">
        <f t="shared" si="8"/>
        <v>463464.93723089684</v>
      </c>
      <c r="AJ11" s="91">
        <f t="shared" si="8"/>
        <v>231537.82377912255</v>
      </c>
      <c r="AK11" s="91">
        <f t="shared" si="9"/>
        <v>-231927.11345177429</v>
      </c>
    </row>
    <row r="12" spans="1:37" s="93" customFormat="1" ht="14" x14ac:dyDescent="0.3">
      <c r="A12" s="85" t="str">
        <f>'ESTIMATED Earned Revenue'!A13</f>
        <v>Lawton, OK</v>
      </c>
      <c r="B12" s="85"/>
      <c r="C12" s="94">
        <f>'ESTIMATED Earned Revenue'!$I13*1.07925</f>
        <v>7837323.7678500013</v>
      </c>
      <c r="D12" s="94">
        <f>'ESTIMATED Earned Revenue'!$L13*1.07925</f>
        <v>7837323.7678500013</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39186.618839250004</v>
      </c>
      <c r="G12" s="88">
        <f t="shared" si="0"/>
        <v>0.01</v>
      </c>
      <c r="H12" s="89">
        <f t="shared" si="1"/>
        <v>5.0000000000000001E-3</v>
      </c>
      <c r="I12" s="90">
        <f t="shared" si="2"/>
        <v>-39186.618839250004</v>
      </c>
      <c r="J12" s="90">
        <f>C12*(1+'Control Panel'!$C$44)</f>
        <v>8385936.4315995015</v>
      </c>
      <c r="K12" s="90">
        <f>D12*(1+'Control Panel'!$C$44)</f>
        <v>8385936.4315995015</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41929.682157997508</v>
      </c>
      <c r="N12" s="91">
        <f t="shared" si="3"/>
        <v>-41929.682157997508</v>
      </c>
      <c r="O12" s="91">
        <f>J12*(1+'Control Panel'!$C$44)</f>
        <v>8972951.9818114676</v>
      </c>
      <c r="P12" s="91">
        <f>K12*(1+'Control Panel'!$C$44)</f>
        <v>8972951.9818114676</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44864.759909057342</v>
      </c>
      <c r="S12" s="91">
        <f t="shared" si="4"/>
        <v>-44864.759909057342</v>
      </c>
      <c r="T12" s="91">
        <f>O12*(1+'Control Panel'!$C$44)</f>
        <v>9601058.6205382701</v>
      </c>
      <c r="U12" s="91">
        <f>P12*(1+'Control Panel'!$C$44)</f>
        <v>9601058.6205382701</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48005.29310269135</v>
      </c>
      <c r="X12" s="91">
        <f t="shared" si="5"/>
        <v>-48005.29310269135</v>
      </c>
      <c r="Y12" s="90">
        <f>T12*(1+'Control Panel'!$C$44)</f>
        <v>10273132.723975949</v>
      </c>
      <c r="Z12" s="90">
        <f>U12*(1+'Control Panel'!$C$44)</f>
        <v>10273132.723975949</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51365.66361987975</v>
      </c>
      <c r="AC12" s="92">
        <f t="shared" si="6"/>
        <v>-51365.66361987975</v>
      </c>
      <c r="AD12" s="92">
        <f>Y12*(1+'Control Panel'!$C$44)</f>
        <v>10992252.014654266</v>
      </c>
      <c r="AE12" s="90">
        <f>Z12*(1+'Control Panel'!$C$44)</f>
        <v>10992252.014654266</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54961.260073271333</v>
      </c>
      <c r="AH12" s="90">
        <f t="shared" si="7"/>
        <v>-54961.260073271333</v>
      </c>
      <c r="AI12" s="91">
        <f t="shared" si="8"/>
        <v>482253.31772579462</v>
      </c>
      <c r="AJ12" s="91">
        <f t="shared" si="8"/>
        <v>241126.65886289731</v>
      </c>
      <c r="AK12" s="91">
        <f t="shared" si="9"/>
        <v>-241126.65886289731</v>
      </c>
    </row>
    <row r="13" spans="1:37" s="93" customFormat="1" ht="14" x14ac:dyDescent="0.3">
      <c r="A13" s="85" t="str">
        <f>'ESTIMATED Earned Revenue'!A14</f>
        <v>Wooster, OH</v>
      </c>
      <c r="B13" s="85"/>
      <c r="C13" s="94">
        <f>'ESTIMATED Earned Revenue'!$I14*1.07925</f>
        <v>8429966.0930774994</v>
      </c>
      <c r="D13" s="94">
        <f>'ESTIMATED Earned Revenue'!$L14*1.07925</f>
        <v>6386038.1182800001</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31930.190591400002</v>
      </c>
      <c r="G13" s="88">
        <f t="shared" si="0"/>
        <v>0.01</v>
      </c>
      <c r="H13" s="89">
        <f t="shared" si="1"/>
        <v>5.0000000000000001E-3</v>
      </c>
      <c r="I13" s="90">
        <f t="shared" si="2"/>
        <v>-52369.470339374988</v>
      </c>
      <c r="J13" s="90">
        <f>C13*(1+'Control Panel'!$C$44)</f>
        <v>9020063.7195929252</v>
      </c>
      <c r="K13" s="90">
        <f>D13*(1+'Control Panel'!$C$44)</f>
        <v>6833060.7865596004</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34165.303932798</v>
      </c>
      <c r="N13" s="91">
        <f t="shared" si="3"/>
        <v>-56035.333263131259</v>
      </c>
      <c r="O13" s="91">
        <f>J13*(1+'Control Panel'!$C$44)</f>
        <v>9651468.1799644306</v>
      </c>
      <c r="P13" s="91">
        <f>K13*(1+'Control Panel'!$C$44)</f>
        <v>7311375.0416187728</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36556.875208093865</v>
      </c>
      <c r="S13" s="91">
        <f t="shared" si="4"/>
        <v>-59957.806591550449</v>
      </c>
      <c r="T13" s="91">
        <f>O13*(1+'Control Panel'!$C$44)</f>
        <v>10327070.952561941</v>
      </c>
      <c r="U13" s="91">
        <f>P13*(1+'Control Panel'!$C$44)</f>
        <v>7823171.2945320876</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39115.856472660438</v>
      </c>
      <c r="X13" s="91">
        <f t="shared" si="5"/>
        <v>-64154.853052958977</v>
      </c>
      <c r="Y13" s="90">
        <f>T13*(1+'Control Panel'!$C$44)</f>
        <v>11049965.919241278</v>
      </c>
      <c r="Z13" s="90">
        <f>U13*(1+'Control Panel'!$C$44)</f>
        <v>8370793.285149334</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41853.966425746672</v>
      </c>
      <c r="AC13" s="92">
        <f t="shared" si="6"/>
        <v>-68645.692766666092</v>
      </c>
      <c r="AD13" s="92">
        <f>Y13*(1+'Control Panel'!$C$44)</f>
        <v>11823463.533588167</v>
      </c>
      <c r="AE13" s="90">
        <f>Z13*(1+'Control Panel'!$C$44)</f>
        <v>8956748.8151097875</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44783.744075548937</v>
      </c>
      <c r="AH13" s="90">
        <f t="shared" si="7"/>
        <v>-73450.891260332734</v>
      </c>
      <c r="AI13" s="91">
        <f t="shared" si="8"/>
        <v>518720.32304948737</v>
      </c>
      <c r="AJ13" s="91">
        <f t="shared" si="8"/>
        <v>196475.74611484789</v>
      </c>
      <c r="AK13" s="91">
        <f t="shared" si="9"/>
        <v>-322244.57693463948</v>
      </c>
    </row>
    <row r="14" spans="1:37" s="93" customFormat="1" ht="14" x14ac:dyDescent="0.3">
      <c r="A14" s="85" t="str">
        <f>'ESTIMATED Earned Revenue'!A15</f>
        <v>Duluth, MN</v>
      </c>
      <c r="B14" s="85"/>
      <c r="C14" s="94">
        <f>'ESTIMATED Earned Revenue'!$I15*1.07925</f>
        <v>8474638.8083999995</v>
      </c>
      <c r="D14" s="94">
        <f>'ESTIMATED Earned Revenue'!$L15*1.07925</f>
        <v>8474638.8083999995</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42373.194041999996</v>
      </c>
      <c r="G14" s="88">
        <f t="shared" si="0"/>
        <v>0.01</v>
      </c>
      <c r="H14" s="89">
        <f t="shared" si="1"/>
        <v>5.0000000000000001E-3</v>
      </c>
      <c r="I14" s="90">
        <f t="shared" si="2"/>
        <v>-42373.194041999996</v>
      </c>
      <c r="J14" s="90">
        <f>C14*(1+'Control Panel'!$C$44)</f>
        <v>9067863.5249879993</v>
      </c>
      <c r="K14" s="90">
        <f>D14*(1+'Control Panel'!$C$44)</f>
        <v>9067863.5249879993</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45339.317624939998</v>
      </c>
      <c r="N14" s="91">
        <f t="shared" si="3"/>
        <v>-45339.317624939998</v>
      </c>
      <c r="O14" s="91">
        <f>J14*(1+'Control Panel'!$C$44)</f>
        <v>9702613.9717371594</v>
      </c>
      <c r="P14" s="91">
        <f>K14*(1+'Control Panel'!$C$44)</f>
        <v>9702613.9717371594</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48513.069858685798</v>
      </c>
      <c r="S14" s="91">
        <f t="shared" si="4"/>
        <v>-48513.069858685798</v>
      </c>
      <c r="T14" s="91">
        <f>O14*(1+'Control Panel'!$C$44)</f>
        <v>10381796.949758761</v>
      </c>
      <c r="U14" s="91">
        <f>P14*(1+'Control Panel'!$C$44)</f>
        <v>10381796.949758761</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51908.984748793802</v>
      </c>
      <c r="X14" s="91">
        <f t="shared" si="5"/>
        <v>-51908.984748793802</v>
      </c>
      <c r="Y14" s="90">
        <f>T14*(1+'Control Panel'!$C$44)</f>
        <v>11108522.736241875</v>
      </c>
      <c r="Z14" s="90">
        <f>U14*(1+'Control Panel'!$C$44)</f>
        <v>11108522.736241875</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55542.613681209375</v>
      </c>
      <c r="AC14" s="92">
        <f t="shared" si="6"/>
        <v>-55542.613681209375</v>
      </c>
      <c r="AD14" s="92">
        <f>Y14*(1+'Control Panel'!$C$44)</f>
        <v>11886119.327778807</v>
      </c>
      <c r="AE14" s="90">
        <f>Z14*(1+'Control Panel'!$C$44)</f>
        <v>11886119.327778807</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59430.596638894036</v>
      </c>
      <c r="AH14" s="90">
        <f t="shared" si="7"/>
        <v>-59430.596638894036</v>
      </c>
      <c r="AI14" s="91">
        <f t="shared" si="8"/>
        <v>521469.16510504595</v>
      </c>
      <c r="AJ14" s="91">
        <f t="shared" si="8"/>
        <v>260734.58255252297</v>
      </c>
      <c r="AK14" s="91">
        <f t="shared" si="9"/>
        <v>-260734.58255252297</v>
      </c>
    </row>
    <row r="15" spans="1:37" s="93" customFormat="1" ht="14" x14ac:dyDescent="0.3">
      <c r="A15" s="85" t="str">
        <f>'ESTIMATED Earned Revenue'!A16</f>
        <v>Marinette, WI</v>
      </c>
      <c r="B15" s="85"/>
      <c r="C15" s="94">
        <f>'ESTIMATED Earned Revenue'!$I16*1.07925</f>
        <v>8801921.5004100017</v>
      </c>
      <c r="D15" s="94">
        <f>'ESTIMATED Earned Revenue'!$L16*1.07925</f>
        <v>8112430.3776300009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40562.151888150009</v>
      </c>
      <c r="G15" s="88">
        <f t="shared" si="0"/>
        <v>0.01</v>
      </c>
      <c r="H15" s="89">
        <f t="shared" si="1"/>
        <v>5.0000000000000001E-3</v>
      </c>
      <c r="I15" s="90">
        <f t="shared" si="2"/>
        <v>-47457.063115950004</v>
      </c>
      <c r="J15" s="90">
        <f>C15*(1+'Control Panel'!$C$44)</f>
        <v>9418056.0054387022</v>
      </c>
      <c r="K15" s="90">
        <f>D15*(1+'Control Panel'!$C$44)</f>
        <v>8680300.5040641017</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43401.502520320508</v>
      </c>
      <c r="N15" s="91">
        <f t="shared" si="3"/>
        <v>-50779.057534066516</v>
      </c>
      <c r="O15" s="91">
        <f>J15*(1+'Control Panel'!$C$44)</f>
        <v>10077319.925819412</v>
      </c>
      <c r="P15" s="91">
        <f>K15*(1+'Control Panel'!$C$44)</f>
        <v>9287921.5393485893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46439.607696742947</v>
      </c>
      <c r="S15" s="91">
        <f t="shared" si="4"/>
        <v>-54333.591561451169</v>
      </c>
      <c r="T15" s="91">
        <f>O15*(1+'Control Panel'!$C$44)</f>
        <v>10782732.320626771</v>
      </c>
      <c r="U15" s="91">
        <f>P15*(1+'Control Panel'!$C$44)</f>
        <v>9938076.0471029915</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49690.38023551496</v>
      </c>
      <c r="X15" s="91">
        <f t="shared" si="5"/>
        <v>-58136.942970752752</v>
      </c>
      <c r="Y15" s="90">
        <f>T15*(1+'Control Panel'!$C$44)</f>
        <v>11537523.583070645</v>
      </c>
      <c r="Z15" s="90">
        <f>U15*(1+'Control Panel'!$C$44)</f>
        <v>10633741.370400202</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53168.706852001007</v>
      </c>
      <c r="AC15" s="92">
        <f t="shared" si="6"/>
        <v>-62206.52897870545</v>
      </c>
      <c r="AD15" s="92">
        <f>Y15*(1+'Control Panel'!$C$44)</f>
        <v>12345150.233885592</v>
      </c>
      <c r="AE15" s="90">
        <f>Z15*(1+'Control Panel'!$C$44)</f>
        <v>11378103.266328216</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56890.516331641076</v>
      </c>
      <c r="AH15" s="90">
        <f t="shared" si="7"/>
        <v>-66521.912464179113</v>
      </c>
      <c r="AI15" s="91">
        <f t="shared" si="8"/>
        <v>541568.74714537559</v>
      </c>
      <c r="AJ15" s="91">
        <f t="shared" si="8"/>
        <v>249590.71363622049</v>
      </c>
      <c r="AK15" s="91">
        <f t="shared" si="9"/>
        <v>-291978.0335091551</v>
      </c>
    </row>
    <row r="16" spans="1:37" s="93" customFormat="1" ht="14" x14ac:dyDescent="0.3">
      <c r="A16" s="85" t="str">
        <f>'ESTIMATED Earned Revenue'!A17</f>
        <v>Cheyenne, WY</v>
      </c>
      <c r="B16" s="85"/>
      <c r="C16" s="94">
        <f>'ESTIMATED Earned Revenue'!$I17*1.07925</f>
        <v>8803811.731237499</v>
      </c>
      <c r="D16" s="94">
        <f>'ESTIMATED Earned Revenue'!$L17*1.07925</f>
        <v>8706132.4508100003</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43530.662254050003</v>
      </c>
      <c r="G16" s="88">
        <f t="shared" si="0"/>
        <v>0.01</v>
      </c>
      <c r="H16" s="89">
        <f t="shared" si="1"/>
        <v>5.0000000000000001E-3</v>
      </c>
      <c r="I16" s="90">
        <f t="shared" si="2"/>
        <v>-44507.455058324987</v>
      </c>
      <c r="J16" s="90">
        <f>C16*(1+'Control Panel'!$C$44)</f>
        <v>9420078.5524241254</v>
      </c>
      <c r="K16" s="90">
        <f>D16*(1+'Control Panel'!$C$44)</f>
        <v>9315561.7223666999</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46577.808611833498</v>
      </c>
      <c r="N16" s="91">
        <f t="shared" si="3"/>
        <v>-47622.976912407765</v>
      </c>
      <c r="O16" s="91">
        <f>J16*(1+'Control Panel'!$C$44)</f>
        <v>10079484.051093815</v>
      </c>
      <c r="P16" s="91">
        <f>K16*(1+'Control Panel'!$C$44)</f>
        <v>9967651.0429323688</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49838.255214661847</v>
      </c>
      <c r="S16" s="91">
        <f t="shared" si="4"/>
        <v>-50956.585296276309</v>
      </c>
      <c r="T16" s="91">
        <f>O16*(1+'Control Panel'!$C$44)</f>
        <v>10785047.934670383</v>
      </c>
      <c r="U16" s="91">
        <f>P16*(1+'Control Panel'!$C$44)</f>
        <v>10665386.615937635</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53326.933079688177</v>
      </c>
      <c r="X16" s="91">
        <f t="shared" si="5"/>
        <v>-54523.546267015663</v>
      </c>
      <c r="Y16" s="90">
        <f>T16*(1+'Control Panel'!$C$44)</f>
        <v>11540001.290097311</v>
      </c>
      <c r="Z16" s="90">
        <f>U16*(1+'Control Panel'!$C$44)</f>
        <v>11411963.679053271</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57059.81839526636</v>
      </c>
      <c r="AC16" s="92">
        <f t="shared" si="6"/>
        <v>-58340.194505706757</v>
      </c>
      <c r="AD16" s="92">
        <f>Y16*(1+'Control Panel'!$C$44)</f>
        <v>12347801.380404124</v>
      </c>
      <c r="AE16" s="90">
        <f>Z16*(1+'Control Panel'!$C$44)</f>
        <v>12210801.136587001</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61054.005682935007</v>
      </c>
      <c r="AH16" s="90">
        <f t="shared" si="7"/>
        <v>-62371.678845477843</v>
      </c>
      <c r="AI16" s="91">
        <f t="shared" si="8"/>
        <v>541671.8028112693</v>
      </c>
      <c r="AJ16" s="91">
        <f t="shared" si="8"/>
        <v>267856.82098438486</v>
      </c>
      <c r="AK16" s="91">
        <f t="shared" si="9"/>
        <v>-273814.98182688444</v>
      </c>
    </row>
    <row r="17" spans="1:37" s="93" customFormat="1" ht="14" x14ac:dyDescent="0.3">
      <c r="A17" s="85" t="str">
        <f>'ESTIMATED Earned Revenue'!A18</f>
        <v>Ridgeland, MS</v>
      </c>
      <c r="B17" s="85"/>
      <c r="C17" s="94">
        <f>'ESTIMATED Earned Revenue'!$I18*1.07925</f>
        <v>9483147.9533324987</v>
      </c>
      <c r="D17" s="94">
        <f>'ESTIMATED Earned Revenue'!$L18*1.07925</f>
        <v>9483147.9533324987</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47415.739766662497</v>
      </c>
      <c r="G17" s="88">
        <f t="shared" si="0"/>
        <v>0.01</v>
      </c>
      <c r="H17" s="89">
        <f t="shared" si="1"/>
        <v>5.0000000000000001E-3</v>
      </c>
      <c r="I17" s="90">
        <f t="shared" si="2"/>
        <v>-47415.739766662497</v>
      </c>
      <c r="J17" s="90">
        <f>C17*(1+'Control Panel'!$C$44)</f>
        <v>10146968.310065774</v>
      </c>
      <c r="K17" s="90">
        <f>D17*(1+'Control Panel'!$C$44)</f>
        <v>10146968.310065774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50734.841550328871</v>
      </c>
      <c r="N17" s="91">
        <f t="shared" si="3"/>
        <v>-50734.841550328871</v>
      </c>
      <c r="O17" s="91">
        <f>J17*(1+'Control Panel'!$C$44)</f>
        <v>10857256.091770379</v>
      </c>
      <c r="P17" s="91">
        <f>K17*(1+'Control Panel'!$C$44)</f>
        <v>10857256.091770379</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54286.280458851892</v>
      </c>
      <c r="S17" s="91">
        <f t="shared" si="4"/>
        <v>-54286.280458851892</v>
      </c>
      <c r="T17" s="91">
        <f>O17*(1+'Control Panel'!$C$44)</f>
        <v>11617264.018194307</v>
      </c>
      <c r="U17" s="91">
        <f>P17*(1+'Control Panel'!$C$44)</f>
        <v>11617264.018194307</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58086.320090971538</v>
      </c>
      <c r="X17" s="91">
        <f t="shared" si="5"/>
        <v>-58086.320090971538</v>
      </c>
      <c r="Y17" s="90">
        <f>T17*(1+'Control Panel'!$C$44)</f>
        <v>12430472.499467909</v>
      </c>
      <c r="Z17" s="90">
        <f>U17*(1+'Control Panel'!$C$44)</f>
        <v>12430472.499467909</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62152.362497339549</v>
      </c>
      <c r="AC17" s="92">
        <f t="shared" si="6"/>
        <v>-59889.978278050723</v>
      </c>
      <c r="AD17" s="92">
        <f>Y17*(1+'Control Panel'!$C$44)</f>
        <v>13300605.574430663</v>
      </c>
      <c r="AE17" s="90">
        <f>Z17*(1+'Control Panel'!$C$44)</f>
        <v>13300605.574430663</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66503.02787215331</v>
      </c>
      <c r="AH17" s="90">
        <f t="shared" si="7"/>
        <v>-61686.677626392237</v>
      </c>
      <c r="AI17" s="91">
        <f t="shared" si="8"/>
        <v>576446.93047424045</v>
      </c>
      <c r="AJ17" s="91">
        <f t="shared" si="8"/>
        <v>291762.83246964519</v>
      </c>
      <c r="AK17" s="91">
        <f t="shared" si="9"/>
        <v>-284684.09800459526</v>
      </c>
    </row>
    <row r="18" spans="1:37" s="93" customFormat="1" ht="14" x14ac:dyDescent="0.3">
      <c r="A18" s="85" t="str">
        <f>'ESTIMATED Earned Revenue'!A19</f>
        <v>Adrian, MI</v>
      </c>
      <c r="B18" s="85"/>
      <c r="C18" s="94">
        <f>'ESTIMATED Earned Revenue'!$I19*1.07925</f>
        <v>9526628.2485000007</v>
      </c>
      <c r="D18" s="94">
        <f>'ESTIMATED Earned Revenue'!$L19*1.07925</f>
        <v>9464455.8937500007</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47322.279468750006</v>
      </c>
      <c r="G18" s="88">
        <f t="shared" si="0"/>
        <v>0.01</v>
      </c>
      <c r="H18" s="89">
        <f t="shared" si="1"/>
        <v>5.0000000000000001E-3</v>
      </c>
      <c r="I18" s="90">
        <f t="shared" si="2"/>
        <v>-47944.003016249997</v>
      </c>
      <c r="J18" s="90">
        <f>C18*(1+'Control Panel'!$C$44)</f>
        <v>10193492.225895001</v>
      </c>
      <c r="K18" s="90">
        <f>D18*(1+'Control Panel'!$C$44)</f>
        <v>10126967.806312501</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50634.839031562507</v>
      </c>
      <c r="N18" s="91">
        <f t="shared" si="3"/>
        <v>-51300.083227387506</v>
      </c>
      <c r="O18" s="91">
        <f>J18*(1+'Control Panel'!$C$44)</f>
        <v>10907036.68170765</v>
      </c>
      <c r="P18" s="91">
        <f>K18*(1+'Control Panel'!$C$44)</f>
        <v>10835855.552754378</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54179.27776377189</v>
      </c>
      <c r="S18" s="91">
        <f t="shared" si="4"/>
        <v>-54891.089053304611</v>
      </c>
      <c r="T18" s="91">
        <f>O18*(1+'Control Panel'!$C$44)</f>
        <v>11670529.249427186</v>
      </c>
      <c r="U18" s="91">
        <f>P18*(1+'Control Panel'!$C$44)</f>
        <v>11594365.441447185</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57971.827207235925</v>
      </c>
      <c r="X18" s="91">
        <f t="shared" si="5"/>
        <v>-58526.429018590017</v>
      </c>
      <c r="Y18" s="90">
        <f>T18*(1+'Control Panel'!$C$44)</f>
        <v>12487466.29688709</v>
      </c>
      <c r="Z18" s="90">
        <f>U18*(1+'Control Panel'!$C$44)</f>
        <v>12405971.02234849</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62029.85511174245</v>
      </c>
      <c r="AC18" s="92">
        <f t="shared" si="6"/>
        <v>-60297.454650743719</v>
      </c>
      <c r="AD18" s="92">
        <f>Y18*(1+'Control Panel'!$C$44)</f>
        <v>13361588.937669188</v>
      </c>
      <c r="AE18" s="90">
        <f>Z18*(1+'Control Panel'!$C$44)</f>
        <v>13274388.993912885</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66371.944969564429</v>
      </c>
      <c r="AH18" s="90">
        <f t="shared" si="7"/>
        <v>-62122.677345173754</v>
      </c>
      <c r="AI18" s="91">
        <f t="shared" si="8"/>
        <v>578325.47737907688</v>
      </c>
      <c r="AJ18" s="91">
        <f t="shared" si="8"/>
        <v>291187.74408387719</v>
      </c>
      <c r="AK18" s="91">
        <f t="shared" si="9"/>
        <v>-287137.73329519969</v>
      </c>
    </row>
    <row r="19" spans="1:37" s="93" customFormat="1" ht="14" x14ac:dyDescent="0.3">
      <c r="A19" s="85" t="str">
        <f>'ESTIMATED Earned Revenue'!A20</f>
        <v>Saint Catharines, ON</v>
      </c>
      <c r="B19" s="85"/>
      <c r="C19" s="94">
        <f>'ESTIMATED Earned Revenue'!$I20*1.07925</f>
        <v>10043295.9065775</v>
      </c>
      <c r="D19" s="94">
        <f>'ESTIMATED Earned Revenue'!$L20*1.07925</f>
        <v>10043295.9065775</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50216.479532887497</v>
      </c>
      <c r="G19" s="88">
        <f t="shared" si="0"/>
        <v>0.01</v>
      </c>
      <c r="H19" s="89">
        <f t="shared" si="1"/>
        <v>5.0000000000000001E-3</v>
      </c>
      <c r="I19" s="90">
        <f t="shared" si="2"/>
        <v>-50216.479532887497</v>
      </c>
      <c r="J19" s="90">
        <f>C19*(1+'Control Panel'!$C$44)</f>
        <v>10746326.620037924</v>
      </c>
      <c r="K19" s="90">
        <f>D19*(1+'Control Panel'!$C$44)</f>
        <v>10746326.620037924</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53731.633100189625</v>
      </c>
      <c r="N19" s="91">
        <f t="shared" si="3"/>
        <v>-53731.633100189625</v>
      </c>
      <c r="O19" s="91">
        <f>J19*(1+'Control Panel'!$C$44)</f>
        <v>11498569.48344058</v>
      </c>
      <c r="P19" s="91">
        <f>K19*(1+'Control Panel'!$C$44)</f>
        <v>11498569.48344058</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57492.847417202902</v>
      </c>
      <c r="S19" s="91">
        <f t="shared" si="4"/>
        <v>-56452.048522999998</v>
      </c>
      <c r="T19" s="91">
        <f>O19*(1+'Control Panel'!$C$44)</f>
        <v>12303469.347281421</v>
      </c>
      <c r="U19" s="91">
        <f>P19*(1+'Control Panel'!$C$44)</f>
        <v>12303469.347281421</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61517.346736407104</v>
      </c>
      <c r="X19" s="91">
        <f t="shared" si="5"/>
        <v>-58145.609978690009</v>
      </c>
      <c r="Y19" s="90">
        <f>T19*(1+'Control Panel'!$C$44)</f>
        <v>13164712.201591121</v>
      </c>
      <c r="Z19" s="90">
        <f>U19*(1+'Control Panel'!$C$44)</f>
        <v>13164712.201591121</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65823.561007955606</v>
      </c>
      <c r="AC19" s="92">
        <f t="shared" si="6"/>
        <v>-59889.978278050723</v>
      </c>
      <c r="AD19" s="92">
        <f>Y19*(1+'Control Panel'!$C$44)</f>
        <v>14086242.0557025</v>
      </c>
      <c r="AE19" s="90">
        <f>Z19*(1+'Control Panel'!$C$44)</f>
        <v>14086242.0557025</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70431.210278512503</v>
      </c>
      <c r="AH19" s="90">
        <f t="shared" si="7"/>
        <v>-61686.677626392222</v>
      </c>
      <c r="AI19" s="91">
        <f t="shared" si="8"/>
        <v>598902.54604659043</v>
      </c>
      <c r="AJ19" s="91">
        <f t="shared" si="8"/>
        <v>308996.59854026773</v>
      </c>
      <c r="AK19" s="91">
        <f t="shared" si="9"/>
        <v>-289905.9475063227</v>
      </c>
    </row>
    <row r="20" spans="1:37" s="93" customFormat="1" ht="14" x14ac:dyDescent="0.3">
      <c r="A20" s="85" t="str">
        <f>'ESTIMATED Earned Revenue'!A21</f>
        <v>Hamilton, ON</v>
      </c>
      <c r="B20" s="85"/>
      <c r="C20" s="94">
        <f>'ESTIMATED Earned Revenue'!$I21*1.07925</f>
        <v>10425662.741411673</v>
      </c>
      <c r="D20" s="94">
        <f>'ESTIMATED Earned Revenue'!$L21*1.07925</f>
        <v>10164113.180871675</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50820.565904358373</v>
      </c>
      <c r="G20" s="88">
        <f t="shared" si="0"/>
        <v>0.01</v>
      </c>
      <c r="H20" s="89">
        <f t="shared" si="1"/>
        <v>5.0000000000000001E-3</v>
      </c>
      <c r="I20" s="90">
        <f t="shared" si="2"/>
        <v>-53436.061509758365</v>
      </c>
      <c r="J20" s="90">
        <f>C20*(1+'Control Panel'!$C$44)</f>
        <v>11155459.133310491</v>
      </c>
      <c r="K20" s="90">
        <f>D20*(1+'Control Panel'!$C$44)</f>
        <v>10875601.103532692</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54378.005517663463</v>
      </c>
      <c r="N20" s="91">
        <f t="shared" si="3"/>
        <v>-56207.104248888994</v>
      </c>
      <c r="O20" s="91">
        <f>J20*(1+'Control Panel'!$C$44)</f>
        <v>11936341.272642227</v>
      </c>
      <c r="P20" s="91">
        <f>K20*(1+'Control Panel'!$C$44)</f>
        <v>11636893.180779982</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58184.465903899916</v>
      </c>
      <c r="S20" s="91">
        <f t="shared" si="4"/>
        <v>-57949.288982311227</v>
      </c>
      <c r="T20" s="91">
        <f>O20*(1+'Control Panel'!$C$44)</f>
        <v>12771885.161727184</v>
      </c>
      <c r="U20" s="91">
        <f>P20*(1+'Control Panel'!$C$44)</f>
        <v>12451475.703434581</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62257.378517172903</v>
      </c>
      <c r="X20" s="91">
        <f t="shared" si="5"/>
        <v>-59747.657270153031</v>
      </c>
      <c r="Y20" s="90">
        <f>T20*(1+'Control Panel'!$C$44)</f>
        <v>13665917.123048088</v>
      </c>
      <c r="Z20" s="90">
        <f>U20*(1+'Control Panel'!$C$44)</f>
        <v>13323079.002675002</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66615.395013375019</v>
      </c>
      <c r="AC20" s="92">
        <f t="shared" si="6"/>
        <v>-61604.168879916135</v>
      </c>
      <c r="AD20" s="92">
        <f>Y20*(1+'Control Panel'!$C$44)</f>
        <v>14622531.321661454</v>
      </c>
      <c r="AE20" s="90">
        <f>Z20*(1+'Control Panel'!$C$44)</f>
        <v>14255694.532862253</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71278.472664311266</v>
      </c>
      <c r="AH20" s="90">
        <f t="shared" si="7"/>
        <v>-63520.861570388224</v>
      </c>
      <c r="AI20" s="91">
        <f t="shared" si="8"/>
        <v>611742.79856808018</v>
      </c>
      <c r="AJ20" s="91">
        <f t="shared" si="8"/>
        <v>312713.71761642257</v>
      </c>
      <c r="AK20" s="91">
        <f t="shared" si="9"/>
        <v>-299029.08095165761</v>
      </c>
    </row>
    <row r="21" spans="1:37" s="93" customFormat="1" ht="14" x14ac:dyDescent="0.3">
      <c r="A21" s="85" t="str">
        <f>'ESTIMATED Earned Revenue'!A22</f>
        <v>El Paso, TX</v>
      </c>
      <c r="B21" s="85"/>
      <c r="C21" s="94">
        <f>'ESTIMATED Earned Revenue'!$I22*1.07925</f>
        <v>10708297.99425</v>
      </c>
      <c r="D21" s="94">
        <f>'ESTIMATED Earned Revenue'!$L22*1.07925</f>
        <v>9554621.8350000009</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47773.109175000005</v>
      </c>
      <c r="G21" s="88">
        <f t="shared" si="0"/>
        <v>9.969180912650432E-3</v>
      </c>
      <c r="H21" s="89">
        <f t="shared" si="1"/>
        <v>5.0000000000000001E-3</v>
      </c>
      <c r="I21" s="90">
        <f t="shared" si="2"/>
        <v>-58979.850796250001</v>
      </c>
      <c r="J21" s="90">
        <f>C21*(1+'Control Panel'!$C$44)</f>
        <v>11457878.8538475</v>
      </c>
      <c r="K21" s="90">
        <f>D21*(1+'Control Panel'!$C$44)</f>
        <v>10223445.363450002</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51117.226817250012</v>
      </c>
      <c r="N21" s="91">
        <f t="shared" si="3"/>
        <v>-60979.98155198749</v>
      </c>
      <c r="O21" s="91">
        <f>J21*(1+'Control Panel'!$C$44)</f>
        <v>12259930.373616826</v>
      </c>
      <c r="P21" s="91">
        <f>K21*(1+'Control Panel'!$C$44)</f>
        <v>10939086.538891504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54695.432694457522</v>
      </c>
      <c r="S21" s="91">
        <f t="shared" si="4"/>
        <v>-63056.267696626608</v>
      </c>
      <c r="T21" s="91">
        <f>O21*(1+'Control Panel'!$C$44)</f>
        <v>13118125.499770004</v>
      </c>
      <c r="U21" s="91">
        <f>P21*(1+'Control Panel'!$C$44)</f>
        <v>11704822.59661391</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58524.11298306955</v>
      </c>
      <c r="X21" s="91">
        <f t="shared" si="5"/>
        <v>-65212.124494470489</v>
      </c>
      <c r="Y21" s="90">
        <f>T21*(1+'Control Panel'!$C$44)</f>
        <v>14036394.284753906</v>
      </c>
      <c r="Z21" s="90">
        <f>U21*(1+'Control Panel'!$C$44)</f>
        <v>12524160.178376885</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62620.800891884428</v>
      </c>
      <c r="AC21" s="92">
        <f t="shared" si="6"/>
        <v>-67451.148809935825</v>
      </c>
      <c r="AD21" s="92">
        <f>Y21*(1+'Control Panel'!$C$44)</f>
        <v>15018941.884686681</v>
      </c>
      <c r="AE21" s="90">
        <f>Z21*(1+'Control Panel'!$C$44)</f>
        <v>13400851.390863268</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67004.256954316341</v>
      </c>
      <c r="AH21" s="90">
        <f t="shared" si="7"/>
        <v>-69777.130095509288</v>
      </c>
      <c r="AI21" s="91">
        <f t="shared" si="8"/>
        <v>620438.48298950749</v>
      </c>
      <c r="AJ21" s="91">
        <f t="shared" si="8"/>
        <v>293961.83034097787</v>
      </c>
      <c r="AK21" s="91">
        <f t="shared" si="9"/>
        <v>-326476.65264852962</v>
      </c>
    </row>
    <row r="22" spans="1:37" s="93" customFormat="1" ht="14" x14ac:dyDescent="0.3">
      <c r="A22" s="85" t="str">
        <f>'ESTIMATED Earned Revenue'!A23</f>
        <v>Youngstown, OH</v>
      </c>
      <c r="B22" s="85"/>
      <c r="C22" s="94">
        <f>'ESTIMATED Earned Revenue'!$I23*1.07925</f>
        <v>11233783.74</v>
      </c>
      <c r="D22" s="94">
        <f>'ESTIMATED Earned Revenue'!$L23*1.07925</f>
        <v>10541190.162</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52705.950810000002</v>
      </c>
      <c r="G22" s="88">
        <f t="shared" si="0"/>
        <v>9.7367361907217918E-3</v>
      </c>
      <c r="H22" s="89">
        <f t="shared" si="1"/>
        <v>5.0000000000000001E-3</v>
      </c>
      <c r="I22" s="90">
        <f t="shared" si="2"/>
        <v>-56674.437890000008</v>
      </c>
      <c r="J22" s="90">
        <f>C22*(1+'Control Panel'!$C$44)</f>
        <v>12020148.6018</v>
      </c>
      <c r="K22" s="90">
        <f>D22*(1+'Control Panel'!$C$44)</f>
        <v>11279073.473340001</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56395.367366700004</v>
      </c>
      <c r="N22" s="91">
        <f t="shared" si="3"/>
        <v>-58513.189742299997</v>
      </c>
      <c r="O22" s="91">
        <f>J22*(1+'Control Panel'!$C$44)</f>
        <v>12861559.003926001</v>
      </c>
      <c r="P22" s="91">
        <f>K22*(1+'Control Panel'!$C$44)</f>
        <v>12068608.616473801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60343.043082369011</v>
      </c>
      <c r="S22" s="91">
        <f t="shared" si="4"/>
        <v>-60416.800460261002</v>
      </c>
      <c r="T22" s="91">
        <f>O22*(1+'Control Panel'!$C$44)</f>
        <v>13761868.134200823</v>
      </c>
      <c r="U22" s="91">
        <f>P22*(1+'Control Panel'!$C$44)</f>
        <v>12913411.219626969</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64567.056098134846</v>
      </c>
      <c r="X22" s="91">
        <f t="shared" si="5"/>
        <v>-62387.894551559271</v>
      </c>
      <c r="Y22" s="90">
        <f>T22*(1+'Control Panel'!$C$44)</f>
        <v>14725198.903594881</v>
      </c>
      <c r="Z22" s="90">
        <f>U22*(1+'Control Panel'!$C$44)</f>
        <v>13817350.005000858</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69086.750025004294</v>
      </c>
      <c r="AC22" s="92">
        <f t="shared" si="6"/>
        <v>-64429.222771020839</v>
      </c>
      <c r="AD22" s="92">
        <f>Y22*(1+'Control Panel'!$C$44)</f>
        <v>15755962.826846523</v>
      </c>
      <c r="AE22" s="90">
        <f>Z22*(1+'Control Panel'!$C$44)</f>
        <v>14784564.505350919</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73922.822526754593</v>
      </c>
      <c r="AH22" s="90">
        <f t="shared" si="7"/>
        <v>-66543.669233870271</v>
      </c>
      <c r="AI22" s="91">
        <f t="shared" si="8"/>
        <v>636605.81585797411</v>
      </c>
      <c r="AJ22" s="91">
        <f t="shared" si="8"/>
        <v>324315.03909896273</v>
      </c>
      <c r="AK22" s="91">
        <f t="shared" si="9"/>
        <v>-312290.77675901138</v>
      </c>
    </row>
    <row r="23" spans="1:37" s="93" customFormat="1" ht="14" x14ac:dyDescent="0.3">
      <c r="A23" s="85" t="str">
        <f>'ESTIMATED Earned Revenue'!A24</f>
        <v>Montgomery, AL</v>
      </c>
      <c r="B23" s="85"/>
      <c r="C23" s="94">
        <f>'ESTIMATED Earned Revenue'!$I24*1.07925</f>
        <v>11633752.430145001</v>
      </c>
      <c r="D23" s="94">
        <f>'ESTIMATED Earned Revenue'!$L24*1.07925</f>
        <v>6717814.9260074999</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33589.074630037503</v>
      </c>
      <c r="G23" s="88">
        <f t="shared" si="0"/>
        <v>9.5738870858314094E-3</v>
      </c>
      <c r="H23" s="89">
        <f t="shared" si="1"/>
        <v>5.0000000000000001E-3</v>
      </c>
      <c r="I23" s="90">
        <f t="shared" si="2"/>
        <v>-77791.157520687499</v>
      </c>
      <c r="J23" s="90">
        <f>C23*(1+'Control Panel'!$C$44)</f>
        <v>12448115.100255152</v>
      </c>
      <c r="K23" s="90">
        <f>D23*(1+'Control Panel'!$C$44)</f>
        <v>7188061.9708280256</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35940.309854140127</v>
      </c>
      <c r="N23" s="91">
        <f t="shared" si="3"/>
        <v>-81108.079747135635</v>
      </c>
      <c r="O23" s="91">
        <f>J23*(1+'Control Panel'!$C$44)</f>
        <v>13319483.157273013</v>
      </c>
      <c r="P23" s="91">
        <f>K23*(1+'Control Panel'!$C$44)</f>
        <v>7691226.308785988</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38456.131543929943</v>
      </c>
      <c r="S23" s="91">
        <f t="shared" si="4"/>
        <v>-84593.332765435131</v>
      </c>
      <c r="T23" s="91">
        <f>O23*(1+'Control Panel'!$C$44)</f>
        <v>14251846.978282126</v>
      </c>
      <c r="U23" s="91">
        <f>P23*(1+'Control Panel'!$C$44)</f>
        <v>8229612.1504010074</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41148.06075200504</v>
      </c>
      <c r="X23" s="91">
        <f t="shared" si="5"/>
        <v>-88256.784118095602</v>
      </c>
      <c r="Y23" s="90">
        <f>T23*(1+'Control Panel'!$C$44)</f>
        <v>15249476.266761875</v>
      </c>
      <c r="Z23" s="90">
        <f>U23*(1+'Control Panel'!$C$44)</f>
        <v>8805685.0009290781</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44028.425004645389</v>
      </c>
      <c r="AC23" s="92">
        <f t="shared" si="6"/>
        <v>-92108.934607214702</v>
      </c>
      <c r="AD23" s="92">
        <f>Y23*(1+'Control Panel'!$C$44)</f>
        <v>16316939.605435207</v>
      </c>
      <c r="AE23" s="90">
        <f>Z23*(1+'Control Panel'!$C$44)</f>
        <v>9422082.9509941135</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47110.414754970567</v>
      </c>
      <c r="AH23" s="90">
        <f t="shared" si="7"/>
        <v>-96160.96089859771</v>
      </c>
      <c r="AI23" s="91">
        <f t="shared" si="8"/>
        <v>648911.43404616986</v>
      </c>
      <c r="AJ23" s="91">
        <f t="shared" si="8"/>
        <v>206683.34190969105</v>
      </c>
      <c r="AK23" s="91">
        <f t="shared" si="9"/>
        <v>-442228.09213647881</v>
      </c>
    </row>
    <row r="24" spans="1:37" s="93" customFormat="1" ht="14" x14ac:dyDescent="0.3">
      <c r="A24" s="85" t="str">
        <f>'ESTIMATED Earned Revenue'!A25</f>
        <v>Shreveport, LA</v>
      </c>
      <c r="B24" s="85"/>
      <c r="C24" s="94">
        <f>'ESTIMATED Earned Revenue'!$I25*1.07925</f>
        <v>11818058.39175</v>
      </c>
      <c r="D24" s="94">
        <f>'ESTIMATED Earned Revenue'!$L25*1.07925</f>
        <v>10176225.585750001</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50881.127928750007</v>
      </c>
      <c r="G24" s="88">
        <f t="shared" si="0"/>
        <v>9.502556023682036E-3</v>
      </c>
      <c r="H24" s="89">
        <f t="shared" si="1"/>
        <v>5.0000000000000001E-3</v>
      </c>
      <c r="I24" s="90">
        <f t="shared" si="2"/>
        <v>-61420.634030000001</v>
      </c>
      <c r="J24" s="90">
        <f>C24*(1+'Control Panel'!$C$44)</f>
        <v>12645322.479172502</v>
      </c>
      <c r="K24" s="90">
        <f>D24*(1+'Control Panel'!$C$44)</f>
        <v>10888561.376752501</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54442.806883762511</v>
      </c>
      <c r="N24" s="91">
        <f t="shared" si="3"/>
        <v>-63591.619612100003</v>
      </c>
      <c r="O24" s="91">
        <f>J24*(1+'Control Panel'!$C$44)</f>
        <v>13530495.052714577</v>
      </c>
      <c r="P24" s="91">
        <f>K24*(1+'Control Panel'!$C$44)</f>
        <v>11650760.673125178</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58253.803365625892</v>
      </c>
      <c r="S24" s="91">
        <f t="shared" si="4"/>
        <v>-65850.720420946993</v>
      </c>
      <c r="T24" s="91">
        <f>O24*(1+'Control Panel'!$C$44)</f>
        <v>14477629.706404598</v>
      </c>
      <c r="U24" s="91">
        <f>P24*(1+'Control Panel'!$C$44)</f>
        <v>12466313.920243941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62331.569601219708</v>
      </c>
      <c r="X24" s="91">
        <f t="shared" si="5"/>
        <v>-68202.188909493299</v>
      </c>
      <c r="Y24" s="90">
        <f>T24*(1+'Control Panel'!$C$44)</f>
        <v>15491063.785852922</v>
      </c>
      <c r="Z24" s="90">
        <f>U24*(1+'Control Panel'!$C$44)</f>
        <v>13338955.894661019</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66694.779473305098</v>
      </c>
      <c r="AC24" s="92">
        <f t="shared" si="6"/>
        <v>-70650.517734010238</v>
      </c>
      <c r="AD24" s="92">
        <f>Y24*(1+'Control Panel'!$C$44)</f>
        <v>16575438.250862628</v>
      </c>
      <c r="AE24" s="90">
        <f>Z24*(1+'Control Panel'!$C$44)</f>
        <v>14272682.807287291</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71363.414036436458</v>
      </c>
      <c r="AH24" s="90">
        <f t="shared" si="7"/>
        <v>-73200.454844268927</v>
      </c>
      <c r="AI24" s="91">
        <f t="shared" si="8"/>
        <v>654581.87488116906</v>
      </c>
      <c r="AJ24" s="91">
        <f t="shared" si="8"/>
        <v>313086.37336034968</v>
      </c>
      <c r="AK24" s="91">
        <f t="shared" si="9"/>
        <v>-341495.50152081938</v>
      </c>
    </row>
    <row r="25" spans="1:37" s="93" customFormat="1" ht="14" x14ac:dyDescent="0.3">
      <c r="A25" s="85" t="str">
        <f>'ESTIMATED Earned Revenue'!A26</f>
        <v>Lubbock, TX</v>
      </c>
      <c r="B25" s="85"/>
      <c r="C25" s="94">
        <f>'ESTIMATED Earned Revenue'!$I26*1.07925</f>
        <v>12065215.988054998</v>
      </c>
      <c r="D25" s="94">
        <f>'ESTIMATED Earned Revenue'!$L26*1.07925</f>
        <v>11202710.027962498</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54892.718083887499</v>
      </c>
      <c r="G25" s="88">
        <f t="shared" si="0"/>
        <v>9.4103205489799186E-3</v>
      </c>
      <c r="H25" s="89">
        <f t="shared" si="1"/>
        <v>4.899949918088807E-3</v>
      </c>
      <c r="I25" s="90">
        <f t="shared" si="2"/>
        <v>-58644.8318563875</v>
      </c>
      <c r="J25" s="90">
        <f>C25*(1+'Control Panel'!$C$44)</f>
        <v>12909781.107218849</v>
      </c>
      <c r="K25" s="90">
        <f>D25*(1+'Control Panel'!$C$44)</f>
        <v>11986899.729919873</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59934.498649599365</v>
      </c>
      <c r="N25" s="91">
        <f t="shared" si="3"/>
        <v>-59422.220986494882</v>
      </c>
      <c r="O25" s="91">
        <f>J25*(1+'Control Panel'!$C$44)</f>
        <v>13813465.784724168</v>
      </c>
      <c r="P25" s="91">
        <f>K25*(1+'Control Panel'!$C$44)</f>
        <v>12825982.711014265</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64129.913555071325</v>
      </c>
      <c r="S25" s="91">
        <f t="shared" si="4"/>
        <v>-61389.463891549516</v>
      </c>
      <c r="T25" s="91">
        <f>O25*(1+'Control Panel'!$C$44)</f>
        <v>14780408.389654862</v>
      </c>
      <c r="U25" s="91">
        <f>P25*(1+'Control Panel'!$C$44)</f>
        <v>13723801.500785265</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68619.007503926332</v>
      </c>
      <c r="X25" s="91">
        <f t="shared" si="5"/>
        <v>-63428.644423037986</v>
      </c>
      <c r="Y25" s="90">
        <f>T25*(1+'Control Panel'!$C$44)</f>
        <v>15815036.976930702</v>
      </c>
      <c r="Z25" s="90">
        <f>U25*(1+'Control Panel'!$C$44)</f>
        <v>14684467.605840234</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73422.338029201172</v>
      </c>
      <c r="AC25" s="92">
        <f t="shared" si="6"/>
        <v>-65542.825133503065</v>
      </c>
      <c r="AD25" s="92">
        <f>Y25*(1+'Control Panel'!$C$44)</f>
        <v>16922089.565315854</v>
      </c>
      <c r="AE25" s="90">
        <f>Z25*(1+'Control Panel'!$C$44)</f>
        <v>15712380.338249052</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78561.901691245264</v>
      </c>
      <c r="AH25" s="90">
        <f t="shared" si="7"/>
        <v>-67735.223761726229</v>
      </c>
      <c r="AI25" s="91">
        <f t="shared" si="8"/>
        <v>662186.03762535518</v>
      </c>
      <c r="AJ25" s="91">
        <f t="shared" si="8"/>
        <v>344667.65942904342</v>
      </c>
      <c r="AK25" s="91">
        <f t="shared" si="9"/>
        <v>-317518.37819631177</v>
      </c>
    </row>
    <row r="26" spans="1:37" s="93" customFormat="1" ht="14" x14ac:dyDescent="0.3">
      <c r="A26" s="85" t="str">
        <f>'ESTIMATED Earned Revenue'!A27</f>
        <v>Beaumont, TX</v>
      </c>
      <c r="B26" s="85"/>
      <c r="C26" s="94">
        <f>'ESTIMATED Earned Revenue'!$I27*1.07925</f>
        <v>12401886.298755001</v>
      </c>
      <c r="D26" s="94">
        <f>'ESTIMATED Earned Revenue'!$L27*1.07925</f>
        <v>12078879.886642501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57521.227659927506</v>
      </c>
      <c r="G26" s="88">
        <f t="shared" si="0"/>
        <v>9.2905948916288464E-3</v>
      </c>
      <c r="H26" s="89">
        <f t="shared" si="1"/>
        <v>4.7621325983659866E-3</v>
      </c>
      <c r="I26" s="90">
        <f t="shared" si="2"/>
        <v>-57699.673833847497</v>
      </c>
      <c r="J26" s="90">
        <f>C26*(1+'Control Panel'!$C$44)</f>
        <v>13270018.339667853</v>
      </c>
      <c r="K26" s="90">
        <f>D26*(1+'Control Panel'!$C$44)</f>
        <v>12924401.478707477</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64622.007393537388</v>
      </c>
      <c r="N26" s="91">
        <f t="shared" si="3"/>
        <v>-56535.898404801883</v>
      </c>
      <c r="O26" s="91">
        <f>J26*(1+'Control Panel'!$C$44)</f>
        <v>14198919.623444604</v>
      </c>
      <c r="P26" s="91">
        <f>K26*(1+'Control Panel'!$C$44)</f>
        <v>13829109.582217002</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69145.547911085014</v>
      </c>
      <c r="S26" s="91">
        <f t="shared" si="4"/>
        <v>-58301.098729138015</v>
      </c>
      <c r="T26" s="91">
        <f>O26*(1+'Control Panel'!$C$44)</f>
        <v>15192843.997085728</v>
      </c>
      <c r="U26" s="91">
        <f>P26*(1+'Control Panel'!$C$44)</f>
        <v>14797147.252972193</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73985.736264860971</v>
      </c>
      <c r="X26" s="91">
        <f t="shared" si="5"/>
        <v>-60124.09369925769</v>
      </c>
      <c r="Y26" s="90">
        <f>T26*(1+'Control Panel'!$C$44)</f>
        <v>16256343.076881729</v>
      </c>
      <c r="Z26" s="90">
        <f>U26*(1+'Control Panel'!$C$44)</f>
        <v>15832947.560680248</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79164.737803401236</v>
      </c>
      <c r="AC26" s="92">
        <f t="shared" si="6"/>
        <v>-62006.955859058144</v>
      </c>
      <c r="AD26" s="92">
        <f>Y26*(1+'Control Panel'!$C$44)</f>
        <v>17394287.092263453</v>
      </c>
      <c r="AE26" s="90">
        <f>Z26*(1+'Control Panel'!$C$44)</f>
        <v>16941253.889927868</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84706.269449639338</v>
      </c>
      <c r="AH26" s="90">
        <f t="shared" si="7"/>
        <v>-63951.843638070161</v>
      </c>
      <c r="AI26" s="91">
        <f t="shared" si="8"/>
        <v>672544.18915284984</v>
      </c>
      <c r="AJ26" s="91">
        <f t="shared" si="8"/>
        <v>371624.29882252391</v>
      </c>
      <c r="AK26" s="91">
        <f t="shared" si="9"/>
        <v>-300919.89033032593</v>
      </c>
    </row>
    <row r="27" spans="1:37" s="93" customFormat="1" ht="14" x14ac:dyDescent="0.3">
      <c r="A27" s="85" t="str">
        <f>'ESTIMATED Earned Revenue'!A28</f>
        <v>Chillicothe, OH</v>
      </c>
      <c r="B27" s="85"/>
      <c r="C27" s="94">
        <f>'ESTIMATED Earned Revenue'!$I28*1.07925</f>
        <v>12559112.45325</v>
      </c>
      <c r="D27" s="94">
        <f>'ESTIMATED Earned Revenue'!$L28*1.07925</f>
        <v>10399419.882000001</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51997.09941000001</v>
      </c>
      <c r="G27" s="88">
        <f t="shared" si="0"/>
        <v>9.2368814036878962E-3</v>
      </c>
      <c r="H27" s="89">
        <f t="shared" si="1"/>
        <v>5.0000000000000001E-3</v>
      </c>
      <c r="I27" s="90">
        <f t="shared" si="2"/>
        <v>-64009.932856249987</v>
      </c>
      <c r="J27" s="90">
        <f>C27*(1+'Control Panel'!$C$44)</f>
        <v>13438250.3249775</v>
      </c>
      <c r="K27" s="90">
        <f>D27*(1+'Control Panel'!$C$44)</f>
        <v>11127379.273740001</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55636.896368700007</v>
      </c>
      <c r="N27" s="91">
        <f t="shared" si="3"/>
        <v>-66362.1693561875</v>
      </c>
      <c r="O27" s="91">
        <f>J27*(1+'Control Panel'!$C$44)</f>
        <v>14378927.847725926</v>
      </c>
      <c r="P27" s="91">
        <f>K27*(1+'Control Panel'!$C$44)</f>
        <v>11906295.822901802</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59531.479114509013</v>
      </c>
      <c r="S27" s="91">
        <f t="shared" si="4"/>
        <v>-68815.208647120628</v>
      </c>
      <c r="T27" s="91">
        <f>O27*(1+'Control Panel'!$C$44)</f>
        <v>15385452.797066743</v>
      </c>
      <c r="U27" s="91">
        <f>P27*(1+'Control Panel'!$C$44)</f>
        <v>12739736.530504929</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63698.682652524643</v>
      </c>
      <c r="X27" s="91">
        <f t="shared" si="5"/>
        <v>-71374.191311499075</v>
      </c>
      <c r="Y27" s="90">
        <f>T27*(1+'Control Panel'!$C$44)</f>
        <v>16462434.492861416</v>
      </c>
      <c r="Z27" s="90">
        <f>U27*(1+'Control Panel'!$C$44)</f>
        <v>13631518.087640274</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68157.590438201369</v>
      </c>
      <c r="AC27" s="92">
        <f t="shared" si="6"/>
        <v>-74044.560304156432</v>
      </c>
      <c r="AD27" s="92">
        <f>Y27*(1+'Control Panel'!$C$44)</f>
        <v>17614804.907361716</v>
      </c>
      <c r="AE27" s="90">
        <f>Z27*(1+'Control Panel'!$C$44)</f>
        <v>14585724.353775095</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72928.621768875484</v>
      </c>
      <c r="AH27" s="90">
        <f t="shared" si="7"/>
        <v>-76832.080394325341</v>
      </c>
      <c r="AI27" s="91">
        <f t="shared" si="8"/>
        <v>677381.48035609955</v>
      </c>
      <c r="AJ27" s="91">
        <f t="shared" si="8"/>
        <v>319953.27034281055</v>
      </c>
      <c r="AK27" s="91">
        <f t="shared" si="9"/>
        <v>-357428.210013289</v>
      </c>
    </row>
    <row r="28" spans="1:37" s="93" customFormat="1" ht="14" x14ac:dyDescent="0.3">
      <c r="A28" s="85" t="str">
        <f>'ESTIMATED Earned Revenue'!A29</f>
        <v>Buffalo, NY</v>
      </c>
      <c r="B28" s="85"/>
      <c r="C28" s="94">
        <f>'ESTIMATED Earned Revenue'!$I29*1.07925</f>
        <v>12670492.426840911</v>
      </c>
      <c r="D28" s="94">
        <f>'ESTIMATED Earned Revenue'!$L29*1.07925</f>
        <v>12312797.580477273</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58222.98074143182</v>
      </c>
      <c r="G28" s="88">
        <f t="shared" si="0"/>
        <v>9.1996370943940517E-3</v>
      </c>
      <c r="H28" s="89">
        <f t="shared" si="1"/>
        <v>4.728655722704974E-3</v>
      </c>
      <c r="I28" s="90">
        <f t="shared" si="2"/>
        <v>-58340.951392772738</v>
      </c>
      <c r="J28" s="90">
        <f>C28*(1+'Control Panel'!$C$44)</f>
        <v>13557426.896719776</v>
      </c>
      <c r="K28" s="90">
        <f>D28*(1+'Control Panel'!$C$44)</f>
        <v>13174693.411110682</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65873.46705555341</v>
      </c>
      <c r="N28" s="91">
        <f t="shared" si="3"/>
        <v>-56721.481528045479</v>
      </c>
      <c r="O28" s="91">
        <f>J28*(1+'Control Panel'!$C$44)</f>
        <v>14506446.779490162</v>
      </c>
      <c r="P28" s="91">
        <f>K28*(1+'Control Panel'!$C$44)</f>
        <v>14096921.949888431</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70484.609749442156</v>
      </c>
      <c r="S28" s="91">
        <f t="shared" si="4"/>
        <v>-58499.672671008666</v>
      </c>
      <c r="T28" s="91">
        <f>O28*(1+'Control Panel'!$C$44)</f>
        <v>15521898.054054474</v>
      </c>
      <c r="U28" s="91">
        <f>P28*(1+'Control Panel'!$C$44)</f>
        <v>15083706.486380622</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75418.532431903106</v>
      </c>
      <c r="X28" s="91">
        <f t="shared" si="5"/>
        <v>-60336.567817059273</v>
      </c>
      <c r="Y28" s="90">
        <f>T28*(1+'Control Panel'!$C$44)</f>
        <v>16608430.917838288</v>
      </c>
      <c r="Z28" s="90">
        <f>U28*(1+'Control Panel'!$C$44)</f>
        <v>16139565.940427266</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80697.829702136325</v>
      </c>
      <c r="AC28" s="92">
        <f t="shared" si="6"/>
        <v>-62234.303165105826</v>
      </c>
      <c r="AD28" s="92">
        <f>Y28*(1+'Control Panel'!$C$44)</f>
        <v>17771021.082086969</v>
      </c>
      <c r="AE28" s="90">
        <f>Z28*(1+'Control Panel'!$C$44)</f>
        <v>17269335.556257177</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86346.677781285893</v>
      </c>
      <c r="AH28" s="90">
        <f t="shared" si="7"/>
        <v>-64195.105255541188</v>
      </c>
      <c r="AI28" s="91">
        <f t="shared" si="8"/>
        <v>680808.24715708126</v>
      </c>
      <c r="AJ28" s="91">
        <f t="shared" si="8"/>
        <v>378821.11672032089</v>
      </c>
      <c r="AK28" s="91">
        <f t="shared" si="9"/>
        <v>-301987.13043676037</v>
      </c>
    </row>
    <row r="29" spans="1:37" s="93" customFormat="1" ht="14" x14ac:dyDescent="0.3">
      <c r="A29" s="85" t="str">
        <f>'ESTIMATED Earned Revenue'!A30</f>
        <v>Sandusky, OH</v>
      </c>
      <c r="B29" s="85"/>
      <c r="C29" s="94">
        <f>'ESTIMATED Earned Revenue'!$I30*1.07925</f>
        <v>12670955.13075</v>
      </c>
      <c r="D29" s="94">
        <f>'ESTIMATED Earned Revenue'!$L30*1.07925</f>
        <v>9163308.4492499996</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45816.542246249999</v>
      </c>
      <c r="G29" s="88">
        <f t="shared" si="0"/>
        <v>9.1994837366968403E-3</v>
      </c>
      <c r="H29" s="89">
        <f t="shared" si="1"/>
        <v>5.0000000000000001E-3</v>
      </c>
      <c r="I29" s="90">
        <f t="shared" si="2"/>
        <v>-70749.703407500012</v>
      </c>
      <c r="J29" s="90">
        <f>C29*(1+'Control Panel'!$C$44)</f>
        <v>13557921.989902502</v>
      </c>
      <c r="K29" s="90">
        <f>D29*(1+'Control Panel'!$C$44)</f>
        <v>9804740.0406975001</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49023.700203487504</v>
      </c>
      <c r="N29" s="91">
        <f t="shared" si="3"/>
        <v>-73573.723846025008</v>
      </c>
      <c r="O29" s="91">
        <f>J29*(1+'Control Panel'!$C$44)</f>
        <v>14506976.529195677</v>
      </c>
      <c r="P29" s="91">
        <f>K29*(1+'Control Panel'!$C$44)</f>
        <v>10491071.843546325</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52455.359217731631</v>
      </c>
      <c r="S29" s="91">
        <f t="shared" si="4"/>
        <v>-76531.571951246762</v>
      </c>
      <c r="T29" s="91">
        <f>O29*(1+'Control Panel'!$C$44)</f>
        <v>15522464.886239376</v>
      </c>
      <c r="U29" s="91">
        <f>P29*(1+'Control Panel'!$C$44)</f>
        <v>11225446.872594569</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56127.234362972842</v>
      </c>
      <c r="X29" s="91">
        <f t="shared" si="5"/>
        <v>-79630.700046914048</v>
      </c>
      <c r="Y29" s="90">
        <f>T29*(1+'Control Panel'!$C$44)</f>
        <v>16609037.428276133</v>
      </c>
      <c r="Z29" s="90">
        <f>U29*(1+'Control Panel'!$C$44)</f>
        <v>12011228.153676189</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60056.140768380952</v>
      </c>
      <c r="AC29" s="92">
        <f t="shared" si="6"/>
        <v>-82879.024651050422</v>
      </c>
      <c r="AD29" s="92">
        <f>Y29*(1+'Control Panel'!$C$44)</f>
        <v>17771670.048255462</v>
      </c>
      <c r="AE29" s="90">
        <f>Z29*(1+'Control Panel'!$C$44)</f>
        <v>12852014.124433523</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64260.070622167616</v>
      </c>
      <c r="AH29" s="90">
        <f t="shared" si="7"/>
        <v>-86284.957245501952</v>
      </c>
      <c r="AI29" s="91">
        <f t="shared" si="8"/>
        <v>680822.48291547876</v>
      </c>
      <c r="AJ29" s="91">
        <f t="shared" si="8"/>
        <v>281922.50517474057</v>
      </c>
      <c r="AK29" s="91">
        <f t="shared" si="9"/>
        <v>-398899.97774073819</v>
      </c>
    </row>
    <row r="30" spans="1:37" s="93" customFormat="1" ht="14" x14ac:dyDescent="0.3">
      <c r="A30" s="85" t="str">
        <f>'ESTIMATED Earned Revenue'!A31</f>
        <v>Lafayette, LA</v>
      </c>
      <c r="B30" s="85"/>
      <c r="C30" s="94">
        <f>'ESTIMATED Earned Revenue'!$I31*1.07925</f>
        <v>12858591.4959675</v>
      </c>
      <c r="D30" s="94">
        <f>'ESTIMATED Earned Revenue'!$L31*1.07925</f>
        <v>11070352.103062499</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54495.644309187497</v>
      </c>
      <c r="G30" s="88">
        <f t="shared" si="0"/>
        <v>9.138203629587836E-3</v>
      </c>
      <c r="H30" s="89">
        <f t="shared" si="1"/>
        <v>4.9226658557781407E-3</v>
      </c>
      <c r="I30" s="90">
        <f t="shared" si="2"/>
        <v>-63008.78317065</v>
      </c>
      <c r="J30" s="90">
        <f>C30*(1+'Control Panel'!$C$44)</f>
        <v>13758692.900685227</v>
      </c>
      <c r="K30" s="90">
        <f>D30*(1+'Control Panel'!$C$44)</f>
        <v>11845276.750276875</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59226.383751384376</v>
      </c>
      <c r="N30" s="91">
        <f t="shared" si="3"/>
        <v>-64374.894852041762</v>
      </c>
      <c r="O30" s="91">
        <f>J30*(1+'Control Panel'!$C$44)</f>
        <v>14721801.403733194</v>
      </c>
      <c r="P30" s="91">
        <f>K30*(1+'Control Panel'!$C$44)</f>
        <v>12674446.122796256</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63372.230613981279</v>
      </c>
      <c r="S30" s="91">
        <f t="shared" si="4"/>
        <v>-66688.824927684705</v>
      </c>
      <c r="T30" s="91">
        <f>O30*(1+'Control Panel'!$C$44)</f>
        <v>15752327.501994519</v>
      </c>
      <c r="U30" s="91">
        <f>P30*(1+'Control Panel'!$C$44)</f>
        <v>13561657.351391995</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67808.286756959977</v>
      </c>
      <c r="X30" s="91">
        <f t="shared" si="5"/>
        <v>-69098.960731702624</v>
      </c>
      <c r="Y30" s="90">
        <f>T30*(1+'Control Panel'!$C$44)</f>
        <v>16854990.427134138</v>
      </c>
      <c r="Z30" s="90">
        <f>U30*(1+'Control Panel'!$C$44)</f>
        <v>14510973.365989435</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72554.866829947176</v>
      </c>
      <c r="AC30" s="92">
        <f t="shared" si="6"/>
        <v>-71610.063583774245</v>
      </c>
      <c r="AD30" s="92">
        <f>Y30*(1+'Control Panel'!$C$44)</f>
        <v>18034839.757033527</v>
      </c>
      <c r="AE30" s="90">
        <f>Z30*(1+'Control Panel'!$C$44)</f>
        <v>15526741.501608698</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77633.707508043488</v>
      </c>
      <c r="AH30" s="90">
        <f t="shared" si="7"/>
        <v>-74227.168903516387</v>
      </c>
      <c r="AI30" s="91">
        <f t="shared" si="8"/>
        <v>686595.38845903601</v>
      </c>
      <c r="AJ30" s="91">
        <f t="shared" si="8"/>
        <v>340595.47546031629</v>
      </c>
      <c r="AK30" s="91">
        <f t="shared" si="9"/>
        <v>-345999.91299871972</v>
      </c>
    </row>
    <row r="31" spans="1:37" s="93" customFormat="1" ht="14" x14ac:dyDescent="0.3">
      <c r="A31" s="85" t="str">
        <f>'ESTIMATED Earned Revenue'!A32</f>
        <v>Fort Wayne, IN</v>
      </c>
      <c r="B31" s="85"/>
      <c r="C31" s="94">
        <f>'ESTIMATED Earned Revenue'!$I32*1.07925</f>
        <v>13404648.426645</v>
      </c>
      <c r="D31" s="94">
        <f>'ESTIMATED Earned Revenue'!$L32*1.07925</f>
        <v>13404648.426645</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61498.533279935</v>
      </c>
      <c r="G31" s="88">
        <f t="shared" si="0"/>
        <v>8.9696281697496261E-3</v>
      </c>
      <c r="H31" s="89">
        <f t="shared" si="1"/>
        <v>4.5878512678998503E-3</v>
      </c>
      <c r="I31" s="90">
        <f t="shared" si="2"/>
        <v>-58736.178853289995</v>
      </c>
      <c r="J31" s="90">
        <f>C31*(1+'Control Panel'!$C$44)</f>
        <v>14342973.81651015</v>
      </c>
      <c r="K31" s="90">
        <f>D31*(1+'Control Panel'!$C$44)</f>
        <v>14342973.81651015</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71714.869082550751</v>
      </c>
      <c r="N31" s="91">
        <f t="shared" si="3"/>
        <v>-54807.814100000003</v>
      </c>
      <c r="O31" s="91">
        <f>J31*(1+'Control Panel'!$C$44)</f>
        <v>15346981.983665861</v>
      </c>
      <c r="P31" s="91">
        <f>K31*(1+'Control Panel'!$C$44)</f>
        <v>15346981.983665861</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76734.909918329315</v>
      </c>
      <c r="S31" s="91">
        <f t="shared" si="4"/>
        <v>-56452.04852299999</v>
      </c>
      <c r="T31" s="91">
        <f>O31*(1+'Control Panel'!$C$44)</f>
        <v>16421270.722522473</v>
      </c>
      <c r="U31" s="91">
        <f>P31*(1+'Control Panel'!$C$44)</f>
        <v>16421270.722522473</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82106.353612612365</v>
      </c>
      <c r="X31" s="91">
        <f t="shared" si="5"/>
        <v>-58145.609978690001</v>
      </c>
      <c r="Y31" s="90">
        <f>T31*(1+'Control Panel'!$C$44)</f>
        <v>17570759.673099048</v>
      </c>
      <c r="Z31" s="90">
        <f>U31*(1+'Control Panel'!$C$44)</f>
        <v>17570759.673099048</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87853.79836549524</v>
      </c>
      <c r="AC31" s="92">
        <f t="shared" si="6"/>
        <v>-59889.978278050708</v>
      </c>
      <c r="AD31" s="92">
        <f>Y31*(1+'Control Panel'!$C$44)</f>
        <v>18800712.850215983</v>
      </c>
      <c r="AE31" s="90">
        <f>Z31*(1+'Control Panel'!$C$44)</f>
        <v>18800712.850215983</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94003.564251079908</v>
      </c>
      <c r="AH31" s="90">
        <f t="shared" si="7"/>
        <v>-61686.677626392237</v>
      </c>
      <c r="AI31" s="91">
        <f t="shared" si="8"/>
        <v>703395.6237362005</v>
      </c>
      <c r="AJ31" s="91">
        <f t="shared" si="8"/>
        <v>412413.49523006758</v>
      </c>
      <c r="AK31" s="91">
        <f t="shared" si="9"/>
        <v>-290982.12850613293</v>
      </c>
    </row>
    <row r="32" spans="1:37" s="93" customFormat="1" ht="14" x14ac:dyDescent="0.3">
      <c r="A32" s="85" t="str">
        <f>'ESTIMATED Earned Revenue'!A33</f>
        <v>Kalamazoo, MI</v>
      </c>
      <c r="B32" s="85"/>
      <c r="C32" s="94">
        <f>'ESTIMATED Earned Revenue'!$I33*1.07925</f>
        <v>13675788.68475</v>
      </c>
      <c r="D32" s="94">
        <f>'ESTIMATED Earned Revenue'!$L33*1.07925</f>
        <v>13041453.021750001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60408.947065250002</v>
      </c>
      <c r="G32" s="88">
        <f t="shared" si="0"/>
        <v>8.8909251397937001E-3</v>
      </c>
      <c r="H32" s="89">
        <f t="shared" si="1"/>
        <v>4.6320718224037178E-3</v>
      </c>
      <c r="I32" s="90">
        <f t="shared" si="2"/>
        <v>-61181.466358499994</v>
      </c>
      <c r="J32" s="90">
        <f>C32*(1+'Control Panel'!$C$44)</f>
        <v>14633093.8926825</v>
      </c>
      <c r="K32" s="90">
        <f>D32*(1+'Control Panel'!$C$44)</f>
        <v>13954354.733272502</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69771.773666362511</v>
      </c>
      <c r="N32" s="91">
        <f t="shared" si="3"/>
        <v>-58201.509897049997</v>
      </c>
      <c r="O32" s="91">
        <f>J32*(1+'Control Panel'!$C$44)</f>
        <v>15657410.465170275</v>
      </c>
      <c r="P32" s="91">
        <f>K32*(1+'Control Panel'!$C$44)</f>
        <v>14931159.564601578</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74655.797823007888</v>
      </c>
      <c r="S32" s="91">
        <f t="shared" si="4"/>
        <v>-60083.303025843488</v>
      </c>
      <c r="T32" s="91">
        <f>O32*(1+'Control Panel'!$C$44)</f>
        <v>16753429.197732195</v>
      </c>
      <c r="U32" s="91">
        <f>P32*(1+'Control Panel'!$C$44)</f>
        <v>15976340.73412369</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79881.703670618459</v>
      </c>
      <c r="X32" s="91">
        <f t="shared" si="5"/>
        <v>-62031.052296732538</v>
      </c>
      <c r="Y32" s="90">
        <f>T32*(1+'Control Panel'!$C$44)</f>
        <v>17926169.241573449</v>
      </c>
      <c r="Z32" s="90">
        <f>U32*(1+'Control Panel'!$C$44)</f>
        <v>17094684.585512348</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85473.42292756174</v>
      </c>
      <c r="AC32" s="92">
        <f t="shared" si="6"/>
        <v>-64047.401558356243</v>
      </c>
      <c r="AD32" s="92">
        <f>Y32*(1+'Control Panel'!$C$44)</f>
        <v>19181001.088483591</v>
      </c>
      <c r="AE32" s="90">
        <f>Z32*(1+'Control Panel'!$C$44)</f>
        <v>18291312.506498214</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91456.562532491065</v>
      </c>
      <c r="AH32" s="90">
        <f t="shared" si="7"/>
        <v>-66135.12053631914</v>
      </c>
      <c r="AI32" s="91">
        <f t="shared" si="8"/>
        <v>711737.6479343432</v>
      </c>
      <c r="AJ32" s="91">
        <f t="shared" si="8"/>
        <v>401239.26062004163</v>
      </c>
      <c r="AK32" s="91">
        <f t="shared" si="9"/>
        <v>-310498.38731430157</v>
      </c>
    </row>
    <row r="33" spans="1:37" s="93" customFormat="1" ht="14" x14ac:dyDescent="0.3">
      <c r="A33" s="85" t="str">
        <f>'ESTIMATED Earned Revenue'!A34</f>
        <v>Knoxville, TN</v>
      </c>
      <c r="B33" s="85"/>
      <c r="C33" s="94">
        <f>'ESTIMATED Earned Revenue'!$I34*1.07925</f>
        <v>14033433.528480001</v>
      </c>
      <c r="D33" s="94">
        <f>'ESTIMATED Earned Revenue'!$L34*1.07925</f>
        <v>12148517.683455</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57730.141050364997</v>
      </c>
      <c r="G33" s="88">
        <f t="shared" si="0"/>
        <v>8.7917641389764351E-3</v>
      </c>
      <c r="H33" s="89">
        <f t="shared" si="1"/>
        <v>4.7520316926391243E-3</v>
      </c>
      <c r="I33" s="90">
        <f t="shared" si="2"/>
        <v>-65648.496592035008</v>
      </c>
      <c r="J33" s="90">
        <f>C33*(1+'Control Panel'!$C$44)</f>
        <v>15015773.875473602</v>
      </c>
      <c r="K33" s="90">
        <f>D33*(1+'Control Panel'!$C$44)</f>
        <v>12998913.92129685</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64994.569606484249</v>
      </c>
      <c r="N33" s="91">
        <f t="shared" si="3"/>
        <v>-64892.113870883768</v>
      </c>
      <c r="O33" s="91">
        <f>J33*(1+'Control Panel'!$C$44)</f>
        <v>16066878.046756756</v>
      </c>
      <c r="P33" s="91">
        <f>K33*(1+'Control Panel'!$C$44)</f>
        <v>13908837.89578763</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69544.189478938148</v>
      </c>
      <c r="S33" s="91">
        <f t="shared" si="4"/>
        <v>-67242.249277845636</v>
      </c>
      <c r="T33" s="91">
        <f>O33*(1+'Control Panel'!$C$44)</f>
        <v>17191559.510029729</v>
      </c>
      <c r="U33" s="91">
        <f>P33*(1+'Control Panel'!$C$44)</f>
        <v>14882456.548492765</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74412.282742463824</v>
      </c>
      <c r="X33" s="91">
        <f t="shared" si="5"/>
        <v>-69691.124786374843</v>
      </c>
      <c r="Y33" s="90">
        <f>T33*(1+'Control Panel'!$C$44)</f>
        <v>18394968.675731812</v>
      </c>
      <c r="Z33" s="90">
        <f>U33*(1+'Control Panel'!$C$44)</f>
        <v>15924228.506887259</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79621.142534436294</v>
      </c>
      <c r="AC33" s="92">
        <f t="shared" si="6"/>
        <v>-72243.679122273476</v>
      </c>
      <c r="AD33" s="92">
        <f>Y33*(1+'Control Panel'!$C$44)</f>
        <v>19682616.483033039</v>
      </c>
      <c r="AE33" s="90">
        <f>Z33*(1+'Control Panel'!$C$44)</f>
        <v>17038924.502369367</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85194.622511846828</v>
      </c>
      <c r="AH33" s="90">
        <f t="shared" si="7"/>
        <v>-74905.137529710599</v>
      </c>
      <c r="AI33" s="91">
        <f t="shared" si="8"/>
        <v>722741.11146125779</v>
      </c>
      <c r="AJ33" s="91">
        <f t="shared" si="8"/>
        <v>373766.80687416933</v>
      </c>
      <c r="AK33" s="91">
        <f t="shared" si="9"/>
        <v>-348974.30458708847</v>
      </c>
    </row>
    <row r="34" spans="1:37" s="93" customFormat="1" ht="14" x14ac:dyDescent="0.3">
      <c r="A34" s="85" t="str">
        <f>'ESTIMATED Earned Revenue'!A35</f>
        <v>Kingsport, TN</v>
      </c>
      <c r="B34" s="85"/>
      <c r="C34" s="94">
        <f>'ESTIMATED Earned Revenue'!$I35*1.07925</f>
        <v>14148387.003802499</v>
      </c>
      <c r="D34" s="94">
        <f>'ESTIMATED Earned Revenue'!$L35*1.07925</f>
        <v>14111852.880352499</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63620.146641057494</v>
      </c>
      <c r="G34" s="88">
        <f t="shared" si="0"/>
        <v>8.760956636661054E-3</v>
      </c>
      <c r="H34" s="89">
        <f t="shared" si="1"/>
        <v>4.5082773453253523E-3</v>
      </c>
      <c r="I34" s="90">
        <f t="shared" si="2"/>
        <v>-60333.258377955004</v>
      </c>
      <c r="J34" s="90">
        <f>C34*(1+'Control Panel'!$C$44)</f>
        <v>15138774.094068674</v>
      </c>
      <c r="K34" s="90">
        <f>D34*(1+'Control Panel'!$C$44)</f>
        <v>15099682.581977176</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75498.412909885883</v>
      </c>
      <c r="N34" s="91">
        <f t="shared" si="3"/>
        <v>-55003.271660457496</v>
      </c>
      <c r="O34" s="91">
        <f>J34*(1+'Control Panel'!$C$44)</f>
        <v>16198488.280653482</v>
      </c>
      <c r="P34" s="91">
        <f>K34*(1+'Control Panel'!$C$44)</f>
        <v>16156660.36271558</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80783.301813577898</v>
      </c>
      <c r="S34" s="91">
        <f t="shared" si="4"/>
        <v>-56661.188112689517</v>
      </c>
      <c r="T34" s="91">
        <f>O34*(1+'Control Panel'!$C$44)</f>
        <v>17332382.460299227</v>
      </c>
      <c r="U34" s="91">
        <f>P34*(1+'Control Panel'!$C$44)</f>
        <v>17287626.588105671</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86438.132940528361</v>
      </c>
      <c r="X34" s="91">
        <f t="shared" si="5"/>
        <v>-58369.389339657791</v>
      </c>
      <c r="Y34" s="90">
        <f>T34*(1+'Control Panel'!$C$44)</f>
        <v>18545649.232520174</v>
      </c>
      <c r="Z34" s="90">
        <f>U34*(1+'Control Panel'!$C$44)</f>
        <v>18497760.449273068</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92488.802246365347</v>
      </c>
      <c r="AC34" s="92">
        <f t="shared" si="6"/>
        <v>-60129.42219428625</v>
      </c>
      <c r="AD34" s="92">
        <f>Y34*(1+'Control Panel'!$C$44)</f>
        <v>19843844.678796589</v>
      </c>
      <c r="AE34" s="90">
        <f>Z34*(1+'Control Panel'!$C$44)</f>
        <v>19792603.680722184</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98963.018403610928</v>
      </c>
      <c r="AH34" s="90">
        <f t="shared" si="7"/>
        <v>-61942.882616764269</v>
      </c>
      <c r="AI34" s="91">
        <f t="shared" si="8"/>
        <v>726277.82223782374</v>
      </c>
      <c r="AJ34" s="91">
        <f t="shared" si="8"/>
        <v>434171.6683139684</v>
      </c>
      <c r="AK34" s="91">
        <f t="shared" si="9"/>
        <v>-292106.15392385534</v>
      </c>
    </row>
    <row r="35" spans="1:37" s="93" customFormat="1" ht="14" x14ac:dyDescent="0.3">
      <c r="A35" s="85" t="str">
        <f>'ESTIMATED Earned Revenue'!A36</f>
        <v>Zanesville, OH</v>
      </c>
      <c r="B35" s="85"/>
      <c r="C35" s="94">
        <f>'ESTIMATED Earned Revenue'!$I36*1.07925</f>
        <v>14449632.519750001</v>
      </c>
      <c r="D35" s="94">
        <f>'ESTIMATED Earned Revenue'!$L36*1.07925</f>
        <v>13607346.96675</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62106.628900249998</v>
      </c>
      <c r="G35" s="88">
        <f t="shared" si="0"/>
        <v>8.6825483227528227E-3</v>
      </c>
      <c r="H35" s="89">
        <f t="shared" si="1"/>
        <v>4.5641982270320288E-3</v>
      </c>
      <c r="I35" s="90">
        <f t="shared" si="2"/>
        <v>-63353.003698500004</v>
      </c>
      <c r="J35" s="90">
        <f>C35*(1+'Control Panel'!$C$44)</f>
        <v>15461106.796132501</v>
      </c>
      <c r="K35" s="90">
        <f>D35*(1+'Control Panel'!$C$44)</f>
        <v>14559861.254422501</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72799.306272112502</v>
      </c>
      <c r="N35" s="91">
        <f t="shared" si="3"/>
        <v>-59314.041808550013</v>
      </c>
      <c r="O35" s="91">
        <f>J35*(1+'Control Panel'!$C$44)</f>
        <v>16543384.271861777</v>
      </c>
      <c r="P35" s="91">
        <f>K35*(1+'Control Panel'!$C$44)</f>
        <v>15579051.542232078</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77895.25771116039</v>
      </c>
      <c r="S35" s="91">
        <f t="shared" si="4"/>
        <v>-61273.712171148494</v>
      </c>
      <c r="T35" s="91">
        <f>O35*(1+'Control Panel'!$C$44)</f>
        <v>17701421.170892101</v>
      </c>
      <c r="U35" s="91">
        <f>P35*(1+'Control Panel'!$C$44)</f>
        <v>16669585.150188323</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83347.92575094162</v>
      </c>
      <c r="X35" s="91">
        <f t="shared" si="5"/>
        <v>-63304.7900822089</v>
      </c>
      <c r="Y35" s="90">
        <f>T35*(1+'Control Panel'!$C$44)</f>
        <v>18940520.652854551</v>
      </c>
      <c r="Z35" s="90">
        <f>U35*(1+'Control Panel'!$C$44)</f>
        <v>17836456.110701505</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89182.280553507531</v>
      </c>
      <c r="AC35" s="92">
        <f t="shared" si="6"/>
        <v>-65410.300988815929</v>
      </c>
      <c r="AD35" s="92">
        <f>Y35*(1+'Control Panel'!$C$44)</f>
        <v>20266357.098554369</v>
      </c>
      <c r="AE35" s="90">
        <f>Z35*(1+'Control Panel'!$C$44)</f>
        <v>19085008.03845061</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95425.040192253058</v>
      </c>
      <c r="AH35" s="90">
        <f t="shared" si="7"/>
        <v>-67593.422926911022</v>
      </c>
      <c r="AI35" s="91">
        <f t="shared" ref="AI35:AJ66" si="10">L35+Q35+V35+AA35+AF35</f>
        <v>735546.07845760952</v>
      </c>
      <c r="AJ35" s="91">
        <f t="shared" si="10"/>
        <v>418649.81047997507</v>
      </c>
      <c r="AK35" s="91">
        <f t="shared" si="9"/>
        <v>-316896.26797763444</v>
      </c>
    </row>
    <row r="36" spans="1:37" s="93" customFormat="1" ht="14" x14ac:dyDescent="0.3">
      <c r="A36" s="85" t="str">
        <f>'ESTIMATED Earned Revenue'!A37</f>
        <v>Johnstown, PA</v>
      </c>
      <c r="B36" s="85"/>
      <c r="C36" s="94">
        <f>'ESTIMATED Earned Revenue'!$I37*1.07925</f>
        <v>14919681.143055001</v>
      </c>
      <c r="D36" s="94">
        <f>'ESTIMATED Earned Revenue'!$L37*1.07925</f>
        <v>14919681.143055001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66043.631429165005</v>
      </c>
      <c r="G36" s="88">
        <f t="shared" si="0"/>
        <v>8.5665286335405051E-3</v>
      </c>
      <c r="H36" s="89">
        <f t="shared" si="1"/>
        <v>4.4266114534162026E-3</v>
      </c>
      <c r="I36" s="90">
        <f t="shared" si="2"/>
        <v>-61766.244286109999</v>
      </c>
      <c r="J36" s="90">
        <f>C36*(1+'Control Panel'!$C$44)</f>
        <v>15964058.823068852</v>
      </c>
      <c r="K36" s="90">
        <f>D36*(1+'Control Panel'!$C$44)</f>
        <v>15964058.823068852</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79820.294115344266</v>
      </c>
      <c r="N36" s="91">
        <f t="shared" si="3"/>
        <v>-54807.814099999989</v>
      </c>
      <c r="O36" s="91">
        <f>J36*(1+'Control Panel'!$C$44)</f>
        <v>17081542.940683674</v>
      </c>
      <c r="P36" s="91">
        <f>K36*(1+'Control Panel'!$C$44)</f>
        <v>17081542.940683674</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85407.714703418373</v>
      </c>
      <c r="S36" s="91">
        <f t="shared" si="4"/>
        <v>-56452.048523000005</v>
      </c>
      <c r="T36" s="91">
        <f>O36*(1+'Control Panel'!$C$44)</f>
        <v>18277250.94653153</v>
      </c>
      <c r="U36" s="91">
        <f>P36*(1+'Control Panel'!$C$44)</f>
        <v>18277250.94653153</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91386.25473265766</v>
      </c>
      <c r="X36" s="91">
        <f t="shared" si="5"/>
        <v>-58145.609978690016</v>
      </c>
      <c r="Y36" s="90">
        <f>T36*(1+'Control Panel'!$C$44)</f>
        <v>19556658.512788739</v>
      </c>
      <c r="Z36" s="90">
        <f>U36*(1+'Control Panel'!$C$44)</f>
        <v>19556658.512788739</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97783.292563943702</v>
      </c>
      <c r="AC36" s="92">
        <f t="shared" si="6"/>
        <v>-59889.978278050708</v>
      </c>
      <c r="AD36" s="92">
        <f>Y36*(1+'Control Panel'!$C$44)</f>
        <v>20925624.608683951</v>
      </c>
      <c r="AE36" s="90">
        <f>Z36*(1+'Control Panel'!$C$44)</f>
        <v>20925624.608683951</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104628.12304341976</v>
      </c>
      <c r="AH36" s="90">
        <f t="shared" si="7"/>
        <v>-61686.677626392222</v>
      </c>
      <c r="AI36" s="91">
        <f t="shared" si="10"/>
        <v>750007.80766491673</v>
      </c>
      <c r="AJ36" s="91">
        <f t="shared" si="10"/>
        <v>459025.67915878375</v>
      </c>
      <c r="AK36" s="91">
        <f t="shared" si="9"/>
        <v>-290982.12850613298</v>
      </c>
    </row>
    <row r="37" spans="1:37" s="93" customFormat="1" ht="14" x14ac:dyDescent="0.3">
      <c r="A37" s="85" t="str">
        <f>'ESTIMATED Earned Revenue'!A38</f>
        <v>Sherman, TX</v>
      </c>
      <c r="B37" s="85"/>
      <c r="C37" s="94">
        <f>'ESTIMATED Earned Revenue'!$I38*1.07925</f>
        <v>15006064.539697502</v>
      </c>
      <c r="D37" s="94">
        <f>'ESTIMATED Earned Revenue'!$L38*1.07925</f>
        <v>15006064.539697502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66302.781619092508</v>
      </c>
      <c r="G37" s="88">
        <f t="shared" si="0"/>
        <v>8.5459976770880033E-3</v>
      </c>
      <c r="H37" s="89">
        <f t="shared" si="1"/>
        <v>4.4183990708352014E-3</v>
      </c>
      <c r="I37" s="90">
        <f t="shared" si="2"/>
        <v>-61939.011079395001</v>
      </c>
      <c r="J37" s="90">
        <f>C37*(1+'Control Panel'!$C$44)</f>
        <v>16056489.057476329</v>
      </c>
      <c r="K37" s="90">
        <f>D37*(1+'Control Panel'!$C$44)</f>
        <v>16056489.057476329</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80282.445287381648</v>
      </c>
      <c r="N37" s="91">
        <f t="shared" si="3"/>
        <v>-54807.814099999989</v>
      </c>
      <c r="O37" s="91">
        <f>J37*(1+'Control Panel'!$C$44)</f>
        <v>17180443.291499674</v>
      </c>
      <c r="P37" s="91">
        <f>K37*(1+'Control Panel'!$C$44)</f>
        <v>17180443.291499674</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85902.216457498376</v>
      </c>
      <c r="S37" s="91">
        <f t="shared" si="4"/>
        <v>-56452.048523000005</v>
      </c>
      <c r="T37" s="91">
        <f>O37*(1+'Control Panel'!$C$44)</f>
        <v>18383074.321904652</v>
      </c>
      <c r="U37" s="91">
        <f>P37*(1+'Control Panel'!$C$44)</f>
        <v>18383074.321904652</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91915.371609523267</v>
      </c>
      <c r="X37" s="91">
        <f t="shared" si="5"/>
        <v>-58145.609978690001</v>
      </c>
      <c r="Y37" s="90">
        <f>T37*(1+'Control Panel'!$C$44)</f>
        <v>19669889.524437979</v>
      </c>
      <c r="Z37" s="90">
        <f>U37*(1+'Control Panel'!$C$44)</f>
        <v>19669889.524437979</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98349.447622189895</v>
      </c>
      <c r="AC37" s="92">
        <f t="shared" si="6"/>
        <v>-59889.978278050708</v>
      </c>
      <c r="AD37" s="92">
        <f>Y37*(1+'Control Panel'!$C$44)</f>
        <v>21046781.79114864</v>
      </c>
      <c r="AE37" s="90">
        <f>Z37*(1+'Control Panel'!$C$44)</f>
        <v>21046781.79114864</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105233.9089557432</v>
      </c>
      <c r="AH37" s="90">
        <f t="shared" si="7"/>
        <v>-61686.677626392237</v>
      </c>
      <c r="AI37" s="91">
        <f t="shared" si="10"/>
        <v>752665.51843846939</v>
      </c>
      <c r="AJ37" s="91">
        <f t="shared" si="10"/>
        <v>461683.38993233634</v>
      </c>
      <c r="AK37" s="91">
        <f t="shared" si="9"/>
        <v>-290982.12850613304</v>
      </c>
    </row>
    <row r="38" spans="1:37" s="93" customFormat="1" ht="14" x14ac:dyDescent="0.3">
      <c r="A38" s="85" t="str">
        <f>'ESTIMATED Earned Revenue'!A39</f>
        <v>Gulfport, MS</v>
      </c>
      <c r="B38" s="85"/>
      <c r="C38" s="94">
        <f>'ESTIMATED Earned Revenue'!$I39*1.07925</f>
        <v>15262137.982140005</v>
      </c>
      <c r="D38" s="94">
        <f>'ESTIMATED Earned Revenue'!$L39*1.07925</f>
        <v>10998743.509410003</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54280.818528230011</v>
      </c>
      <c r="G38" s="88">
        <f t="shared" si="0"/>
        <v>8.4865016986656067E-3</v>
      </c>
      <c r="H38" s="89">
        <f t="shared" si="1"/>
        <v>4.9351835945433149E-3</v>
      </c>
      <c r="I38" s="90">
        <f t="shared" si="2"/>
        <v>-75241.341382470011</v>
      </c>
      <c r="J38" s="90">
        <f>C38*(1+'Control Panel'!$C$44)</f>
        <v>16330487.640889807</v>
      </c>
      <c r="K38" s="90">
        <f>D38*(1+'Control Panel'!$C$44)</f>
        <v>11768655.555068703</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58843.277775343515</v>
      </c>
      <c r="N38" s="91">
        <f t="shared" si="3"/>
        <v>-77616.97452910553</v>
      </c>
      <c r="O38" s="91">
        <f>J38*(1+'Control Panel'!$C$44)</f>
        <v>17473621.775752094</v>
      </c>
      <c r="P38" s="91">
        <f>K38*(1+'Control Panel'!$C$44)</f>
        <v>12592461.443923512</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62962.307219617564</v>
      </c>
      <c r="S38" s="91">
        <f t="shared" si="4"/>
        <v>-80857.850182142924</v>
      </c>
      <c r="T38" s="91">
        <f>O38*(1+'Control Panel'!$C$44)</f>
        <v>18696775.30005474</v>
      </c>
      <c r="U38" s="91">
        <f>P38*(1+'Control Panel'!$C$44)</f>
        <v>13473933.744998159</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67369.668724990799</v>
      </c>
      <c r="X38" s="91">
        <f t="shared" si="5"/>
        <v>-84259.817753972922</v>
      </c>
      <c r="Y38" s="90">
        <f>T38*(1+'Control Panel'!$C$44)</f>
        <v>20005549.571058571</v>
      </c>
      <c r="Z38" s="90">
        <f>U38*(1+'Control Panel'!$C$44)</f>
        <v>14417109.107148031</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72085.545535740152</v>
      </c>
      <c r="AC38" s="92">
        <f t="shared" si="6"/>
        <v>-87832.180597603437</v>
      </c>
      <c r="AD38" s="92">
        <f>Y38*(1+'Control Panel'!$C$44)</f>
        <v>21405938.041032672</v>
      </c>
      <c r="AE38" s="90">
        <f>Z38*(1+'Control Panel'!$C$44)</f>
        <v>15426306.744648393</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77131.53372324197</v>
      </c>
      <c r="AH38" s="90">
        <f t="shared" si="7"/>
        <v>-91584.834108313633</v>
      </c>
      <c r="AI38" s="91">
        <f t="shared" si="10"/>
        <v>760543.99015007261</v>
      </c>
      <c r="AJ38" s="91">
        <f t="shared" si="10"/>
        <v>338392.33297893399</v>
      </c>
      <c r="AK38" s="91">
        <f t="shared" si="9"/>
        <v>-422151.65717113862</v>
      </c>
    </row>
    <row r="39" spans="1:37" s="93" customFormat="1" ht="14" x14ac:dyDescent="0.3">
      <c r="A39" s="85" t="str">
        <f>'ESTIMATED Earned Revenue'!A40</f>
        <v>Scranton, PA</v>
      </c>
      <c r="B39" s="85"/>
      <c r="C39" s="94">
        <f>'ESTIMATED Earned Revenue'!$I40*1.07925</f>
        <v>16073049.167599771</v>
      </c>
      <c r="D39" s="94">
        <f>'ESTIMATED Earned Revenue'!$L40*1.07925</f>
        <v>16073049.167599771</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69503.735502799318</v>
      </c>
      <c r="G39" s="88">
        <f t="shared" si="0"/>
        <v>8.3106020796143813E-3</v>
      </c>
      <c r="H39" s="89">
        <f t="shared" si="1"/>
        <v>4.3242408318457529E-3</v>
      </c>
      <c r="I39" s="90">
        <f t="shared" si="2"/>
        <v>-64072.980335199551</v>
      </c>
      <c r="J39" s="90">
        <f>C39*(1+'Control Panel'!$C$44)</f>
        <v>17198162.609331757</v>
      </c>
      <c r="K39" s="90">
        <f>D39*(1+'Control Panel'!$C$44)</f>
        <v>17198162.609331757</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85990.81304665879</v>
      </c>
      <c r="N39" s="91">
        <f t="shared" si="3"/>
        <v>-54807.814099999989</v>
      </c>
      <c r="O39" s="91">
        <f>J39*(1+'Control Panel'!$C$44)</f>
        <v>18402033.991984982</v>
      </c>
      <c r="P39" s="91">
        <f>K39*(1+'Control Panel'!$C$44)</f>
        <v>18402033.991984982</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92010.169959924911</v>
      </c>
      <c r="S39" s="91">
        <f t="shared" si="4"/>
        <v>-56452.048523000005</v>
      </c>
      <c r="T39" s="91">
        <f>O39*(1+'Control Panel'!$C$44)</f>
        <v>19690176.371423934</v>
      </c>
      <c r="U39" s="91">
        <f>P39*(1+'Control Panel'!$C$44)</f>
        <v>19690176.371423934</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98450.881857119675</v>
      </c>
      <c r="X39" s="91">
        <f t="shared" si="5"/>
        <v>-58145.609978689987</v>
      </c>
      <c r="Y39" s="90">
        <f>T39*(1+'Control Panel'!$C$44)</f>
        <v>21068488.71742361</v>
      </c>
      <c r="Z39" s="90">
        <f>U39*(1+'Control Panel'!$C$44)</f>
        <v>21068488.71742361</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105342.44358711806</v>
      </c>
      <c r="AC39" s="92">
        <f t="shared" si="6"/>
        <v>-59889.978278050723</v>
      </c>
      <c r="AD39" s="92">
        <f>Y39*(1+'Control Panel'!$C$44)</f>
        <v>22543282.927643266</v>
      </c>
      <c r="AE39" s="90">
        <f>Z39*(1+'Control Panel'!$C$44)</f>
        <v>22543282.927643266</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112716.41463821633</v>
      </c>
      <c r="AH39" s="90">
        <f t="shared" si="7"/>
        <v>-61686.677626392237</v>
      </c>
      <c r="AI39" s="91">
        <f t="shared" si="10"/>
        <v>785492.85159517068</v>
      </c>
      <c r="AJ39" s="91">
        <f t="shared" si="10"/>
        <v>494510.72308903775</v>
      </c>
      <c r="AK39" s="91">
        <f t="shared" si="9"/>
        <v>-290982.12850613293</v>
      </c>
    </row>
    <row r="40" spans="1:37" s="93" customFormat="1" ht="14" x14ac:dyDescent="0.3">
      <c r="A40" s="85" t="str">
        <f>'ESTIMATED Earned Revenue'!A41</f>
        <v>Traverse City, MI</v>
      </c>
      <c r="B40" s="85"/>
      <c r="C40" s="94">
        <f>'ESTIMATED Earned Revenue'!$I41*1.07925</f>
        <v>16150969.774500001</v>
      </c>
      <c r="D40" s="94">
        <f>'ESTIMATED Earned Revenue'!$L41*1.07925</f>
        <v>15578510.212125001</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68020.118636375002</v>
      </c>
      <c r="G40" s="88">
        <f t="shared" si="0"/>
        <v>8.2946300279759713E-3</v>
      </c>
      <c r="H40" s="89">
        <f t="shared" si="1"/>
        <v>4.3662787846962328E-3</v>
      </c>
      <c r="I40" s="90">
        <f t="shared" si="2"/>
        <v>-65946.200236125005</v>
      </c>
      <c r="J40" s="90">
        <f>C40*(1+'Control Panel'!$C$44)</f>
        <v>17281537.658715002</v>
      </c>
      <c r="K40" s="90">
        <f>D40*(1+'Control Panel'!$C$44)</f>
        <v>16669005.926973753</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83345.02963486877</v>
      </c>
      <c r="N40" s="91">
        <f t="shared" si="3"/>
        <v>-57870.472758706237</v>
      </c>
      <c r="O40" s="91">
        <f>J40*(1+'Control Panel'!$C$44)</f>
        <v>18491245.294825055</v>
      </c>
      <c r="P40" s="91">
        <f>K40*(1+'Control Panel'!$C$44)</f>
        <v>17835836.341861915</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89179.181709309574</v>
      </c>
      <c r="S40" s="91">
        <f t="shared" si="4"/>
        <v>-59729.093287815689</v>
      </c>
      <c r="T40" s="91">
        <f>O40*(1+'Control Panel'!$C$44)</f>
        <v>19785632.465462811</v>
      </c>
      <c r="U40" s="91">
        <f>P40*(1+'Control Panel'!$C$44)</f>
        <v>19084344.885792252</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95421.724428961257</v>
      </c>
      <c r="X40" s="91">
        <f t="shared" si="5"/>
        <v>-61652.047877042816</v>
      </c>
      <c r="Y40" s="90">
        <f>T40*(1+'Control Panel'!$C$44)</f>
        <v>21170626.738045208</v>
      </c>
      <c r="Z40" s="90">
        <f>U40*(1+'Control Panel'!$C$44)</f>
        <v>20420249.02779771</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102101.24513898855</v>
      </c>
      <c r="AC40" s="92">
        <f t="shared" si="6"/>
        <v>-63641.866829288207</v>
      </c>
      <c r="AD40" s="92">
        <f>Y40*(1+'Control Panel'!$C$44)</f>
        <v>22652570.609708373</v>
      </c>
      <c r="AE40" s="90">
        <f>Z40*(1+'Control Panel'!$C$44)</f>
        <v>21849666.459743552</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109248.33229871777</v>
      </c>
      <c r="AH40" s="90">
        <f t="shared" si="7"/>
        <v>-65701.198376216329</v>
      </c>
      <c r="AI40" s="91">
        <f t="shared" si="10"/>
        <v>787890.19233991532</v>
      </c>
      <c r="AJ40" s="91">
        <f t="shared" si="10"/>
        <v>479295.51321084588</v>
      </c>
      <c r="AK40" s="91">
        <f t="shared" si="9"/>
        <v>-308594.67912906944</v>
      </c>
    </row>
    <row r="41" spans="1:37" s="93" customFormat="1" ht="14" x14ac:dyDescent="0.3">
      <c r="A41" s="85" t="str">
        <f>'ESTIMATED Earned Revenue'!A42</f>
        <v>Santa Rosa, CA</v>
      </c>
      <c r="B41" s="85"/>
      <c r="C41" s="94">
        <f>'ESTIMATED Earned Revenue'!$I42*1.07925</f>
        <v>16173012.398085</v>
      </c>
      <c r="D41" s="94">
        <f>'ESTIMATED Earned Revenue'!$L42*1.07925</f>
        <v>16173012.398085</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69803.625194255001</v>
      </c>
      <c r="G41" s="88">
        <f t="shared" si="0"/>
        <v>8.290139690135933E-3</v>
      </c>
      <c r="H41" s="89">
        <f t="shared" si="1"/>
        <v>4.3160558760543732E-3</v>
      </c>
      <c r="I41" s="90">
        <f t="shared" si="2"/>
        <v>-64272.906796169991</v>
      </c>
      <c r="J41" s="90">
        <f>C41*(1+'Control Panel'!$C$44)</f>
        <v>17305123.265950952</v>
      </c>
      <c r="K41" s="90">
        <f>D41*(1+'Control Panel'!$C$44)</f>
        <v>17305123.265950952</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86525.616329754761</v>
      </c>
      <c r="N41" s="91">
        <f t="shared" si="3"/>
        <v>-54807.814100000018</v>
      </c>
      <c r="O41" s="91">
        <f>J41*(1+'Control Panel'!$C$44)</f>
        <v>18516481.894567519</v>
      </c>
      <c r="P41" s="91">
        <f>K41*(1+'Control Panel'!$C$44)</f>
        <v>18516481.894567519</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92582.409472837593</v>
      </c>
      <c r="S41" s="91">
        <f t="shared" si="4"/>
        <v>-56452.048523000019</v>
      </c>
      <c r="T41" s="91">
        <f>O41*(1+'Control Panel'!$C$44)</f>
        <v>19812635.627187248</v>
      </c>
      <c r="U41" s="91">
        <f>P41*(1+'Control Panel'!$C$44)</f>
        <v>19812635.627187248</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99063.17813593625</v>
      </c>
      <c r="X41" s="91">
        <f t="shared" si="5"/>
        <v>-58145.609978690001</v>
      </c>
      <c r="Y41" s="90">
        <f>T41*(1+'Control Panel'!$C$44)</f>
        <v>21199520.121090356</v>
      </c>
      <c r="Z41" s="90">
        <f>U41*(1+'Control Panel'!$C$44)</f>
        <v>21199520.121090356</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105997.60060545178</v>
      </c>
      <c r="AC41" s="92">
        <f t="shared" si="6"/>
        <v>-59889.978278050738</v>
      </c>
      <c r="AD41" s="92">
        <f>Y41*(1+'Control Panel'!$C$44)</f>
        <v>22683486.529566683</v>
      </c>
      <c r="AE41" s="90">
        <f>Z41*(1+'Control Panel'!$C$44)</f>
        <v>22683486.529566683</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113417.43264783341</v>
      </c>
      <c r="AH41" s="90">
        <f t="shared" si="7"/>
        <v>-61686.677626392237</v>
      </c>
      <c r="AI41" s="91">
        <f t="shared" si="10"/>
        <v>788568.36569794687</v>
      </c>
      <c r="AJ41" s="91">
        <f t="shared" si="10"/>
        <v>497586.23719181382</v>
      </c>
      <c r="AK41" s="91">
        <f t="shared" si="9"/>
        <v>-290982.12850613304</v>
      </c>
    </row>
    <row r="42" spans="1:37" s="93" customFormat="1" ht="14" x14ac:dyDescent="0.3">
      <c r="A42" s="85" t="str">
        <f>'ESTIMATED Earned Revenue'!A43</f>
        <v>Tyler, TX</v>
      </c>
      <c r="B42" s="85"/>
      <c r="C42" s="94">
        <f>'ESTIMATED Earned Revenue'!$I43*1.07925</f>
        <v>16612254.704332499</v>
      </c>
      <c r="D42" s="94">
        <f>'ESTIMATED Earned Revenue'!$L43*1.07925</f>
        <v>12171372.377909997</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57798.705133729993</v>
      </c>
      <c r="G42" s="88">
        <f t="shared" si="0"/>
        <v>8.2031455661537838E-3</v>
      </c>
      <c r="H42" s="89">
        <f t="shared" si="1"/>
        <v>4.748741829526941E-3</v>
      </c>
      <c r="I42" s="90">
        <f t="shared" si="2"/>
        <v>-78474.038387932495</v>
      </c>
      <c r="J42" s="90">
        <f>C42*(1+'Control Panel'!$C$44)</f>
        <v>17775112.533635776</v>
      </c>
      <c r="K42" s="90">
        <f>D42*(1+'Control Panel'!$C$44)</f>
        <v>13023368.444363698</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65116.842221818493</v>
      </c>
      <c r="N42" s="91">
        <f t="shared" si="3"/>
        <v>-78566.534546360403</v>
      </c>
      <c r="O42" s="91">
        <f>J42*(1+'Control Panel'!$C$44)</f>
        <v>19019370.410990283</v>
      </c>
      <c r="P42" s="91">
        <f>K42*(1+'Control Panel'!$C$44)</f>
        <v>13935004.235469159</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69675.0211773458</v>
      </c>
      <c r="S42" s="91">
        <f t="shared" si="4"/>
        <v>-81873.879400605627</v>
      </c>
      <c r="T42" s="91">
        <f>O42*(1+'Control Panel'!$C$44)</f>
        <v>20350726.339759603</v>
      </c>
      <c r="U42" s="91">
        <f>P42*(1+'Control Panel'!$C$44)</f>
        <v>14910454.531952001</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74552.272659760012</v>
      </c>
      <c r="X42" s="91">
        <f t="shared" si="5"/>
        <v>-85346.969017728014</v>
      </c>
      <c r="Y42" s="90">
        <f>T42*(1+'Control Panel'!$C$44)</f>
        <v>21775277.183542777</v>
      </c>
      <c r="Z42" s="90">
        <f>U42*(1+'Control Panel'!$C$44)</f>
        <v>15954186.349188643</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79770.93174594322</v>
      </c>
      <c r="AC42" s="92">
        <f t="shared" si="6"/>
        <v>-88995.432449821368</v>
      </c>
      <c r="AD42" s="92">
        <f>Y42*(1+'Control Panel'!$C$44)</f>
        <v>23299546.586390771</v>
      </c>
      <c r="AE42" s="90">
        <f>Z42*(1+'Control Panel'!$C$44)</f>
        <v>17070979.393631849</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85354.896968159243</v>
      </c>
      <c r="AH42" s="90">
        <f t="shared" si="7"/>
        <v>-92829.513590186834</v>
      </c>
      <c r="AI42" s="91">
        <f t="shared" si="10"/>
        <v>802082.29377772904</v>
      </c>
      <c r="AJ42" s="91">
        <f t="shared" si="10"/>
        <v>374469.96477302676</v>
      </c>
      <c r="AK42" s="91">
        <f t="shared" si="9"/>
        <v>-427612.32900470227</v>
      </c>
    </row>
    <row r="43" spans="1:37" s="93" customFormat="1" ht="14" x14ac:dyDescent="0.3">
      <c r="A43" s="85" t="str">
        <f>'ESTIMATED Earned Revenue'!A44</f>
        <v>Marion, OH</v>
      </c>
      <c r="B43" s="85"/>
      <c r="C43" s="94">
        <f>'ESTIMATED Earned Revenue'!$I44*1.07925</f>
        <v>16827432.881999999</v>
      </c>
      <c r="D43" s="94">
        <f>'ESTIMATED Earned Revenue'!$L44*1.07925</f>
        <v>16559230.623000002</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70962.279869000005</v>
      </c>
      <c r="G43" s="88">
        <f t="shared" si="0"/>
        <v>8.1621858410096133E-3</v>
      </c>
      <c r="H43" s="89">
        <f t="shared" si="1"/>
        <v>4.2853609255514985E-3</v>
      </c>
      <c r="I43" s="90">
        <f t="shared" si="2"/>
        <v>-66386.354540999993</v>
      </c>
      <c r="J43" s="90">
        <f>C43*(1+'Control Panel'!$C$44)</f>
        <v>18005353.183740001</v>
      </c>
      <c r="K43" s="90">
        <f>D43*(1+'Control Panel'!$C$44)</f>
        <v>17718376.766610004</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88591.883833050015</v>
      </c>
      <c r="N43" s="91">
        <f t="shared" si="3"/>
        <v>-56242.696185649998</v>
      </c>
      <c r="O43" s="91">
        <f>J43*(1+'Control Panel'!$C$44)</f>
        <v>19265727.906601802</v>
      </c>
      <c r="P43" s="91">
        <f>K43*(1+'Control Panel'!$C$44)</f>
        <v>18958663.140272707</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94793.315701363535</v>
      </c>
      <c r="S43" s="91">
        <f t="shared" si="4"/>
        <v>-57987.372354645471</v>
      </c>
      <c r="T43" s="91">
        <f>O43*(1+'Control Panel'!$C$44)</f>
        <v>20614328.860063929</v>
      </c>
      <c r="U43" s="91">
        <f>P43*(1+'Control Panel'!$C$44)</f>
        <v>20285769.560091797</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101428.84780045899</v>
      </c>
      <c r="X43" s="91">
        <f t="shared" si="5"/>
        <v>-59788.406478550663</v>
      </c>
      <c r="Y43" s="90">
        <f>T43*(1+'Control Panel'!$C$44)</f>
        <v>22057331.880268406</v>
      </c>
      <c r="Z43" s="90">
        <f>U43*(1+'Control Panel'!$C$44)</f>
        <v>21705773.429298226</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108528.86714649113</v>
      </c>
      <c r="AC43" s="92">
        <f t="shared" si="6"/>
        <v>-61647.770532901632</v>
      </c>
      <c r="AD43" s="92">
        <f>Y43*(1+'Control Panel'!$C$44)</f>
        <v>23601345.111887194</v>
      </c>
      <c r="AE43" s="90">
        <f>Z43*(1+'Control Panel'!$C$44)</f>
        <v>23225177.569349103</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116125.88784674552</v>
      </c>
      <c r="AH43" s="90">
        <f t="shared" si="7"/>
        <v>-63567.515339082689</v>
      </c>
      <c r="AI43" s="91">
        <f t="shared" si="10"/>
        <v>808702.5632189397</v>
      </c>
      <c r="AJ43" s="91">
        <f t="shared" si="10"/>
        <v>509468.80232810916</v>
      </c>
      <c r="AK43" s="91">
        <f t="shared" si="9"/>
        <v>-299233.76089083054</v>
      </c>
    </row>
    <row r="44" spans="1:37" s="93" customFormat="1" ht="14" x14ac:dyDescent="0.3">
      <c r="A44" s="85" t="str">
        <f>'ESTIMATED Earned Revenue'!A45</f>
        <v>Mandan, ND</v>
      </c>
      <c r="B44" s="85"/>
      <c r="C44" s="94">
        <f>'ESTIMATED Earned Revenue'!$I45*1.07925</f>
        <v>17650484.9372775</v>
      </c>
      <c r="D44" s="94">
        <f>'ESTIMATED Earned Revenue'!$L45*1.07925</f>
        <v>17650484.9372775</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74236.042811832507</v>
      </c>
      <c r="G44" s="88">
        <f t="shared" si="0"/>
        <v>8.0147313339600304E-3</v>
      </c>
      <c r="H44" s="89">
        <f t="shared" si="1"/>
        <v>4.2058925335840122E-3</v>
      </c>
      <c r="I44" s="90">
        <f t="shared" si="2"/>
        <v>-67227.851874554995</v>
      </c>
      <c r="J44" s="90">
        <f>C44*(1+'Control Panel'!$C$44)</f>
        <v>18886018.882886924</v>
      </c>
      <c r="K44" s="90">
        <f>D44*(1+'Control Panel'!$C$44)</f>
        <v>18886018.882886924</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94430.094414434614</v>
      </c>
      <c r="N44" s="91">
        <f t="shared" si="3"/>
        <v>-54807.814100000003</v>
      </c>
      <c r="O44" s="91">
        <f>J44*(1+'Control Panel'!$C$44)</f>
        <v>20208040.204689011</v>
      </c>
      <c r="P44" s="91">
        <f>K44*(1+'Control Panel'!$C$44)</f>
        <v>20208040.204689011</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101040.20102344506</v>
      </c>
      <c r="S44" s="91">
        <f t="shared" si="4"/>
        <v>-56452.048523000005</v>
      </c>
      <c r="T44" s="91">
        <f>O44*(1+'Control Panel'!$C$44)</f>
        <v>21622603.019017242</v>
      </c>
      <c r="U44" s="91">
        <f>P44*(1+'Control Panel'!$C$44)</f>
        <v>21622603.019017242</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108113.01509508622</v>
      </c>
      <c r="X44" s="91">
        <f t="shared" si="5"/>
        <v>-58145.609978690016</v>
      </c>
      <c r="Y44" s="90">
        <f>T44*(1+'Control Panel'!$C$44)</f>
        <v>23136185.230348449</v>
      </c>
      <c r="Z44" s="90">
        <f>U44*(1+'Control Panel'!$C$44)</f>
        <v>23136185.230348449</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115680.92615174224</v>
      </c>
      <c r="AC44" s="92">
        <f t="shared" si="6"/>
        <v>-59889.978278050708</v>
      </c>
      <c r="AD44" s="92">
        <f>Y44*(1+'Control Panel'!$C$44)</f>
        <v>24755718.196472842</v>
      </c>
      <c r="AE44" s="90">
        <f>Z44*(1+'Control Panel'!$C$44)</f>
        <v>24755718.196472842</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123778.59098236421</v>
      </c>
      <c r="AH44" s="90">
        <f t="shared" si="7"/>
        <v>-61443.533870096246</v>
      </c>
      <c r="AI44" s="91">
        <f t="shared" si="10"/>
        <v>833781.81241690938</v>
      </c>
      <c r="AJ44" s="91">
        <f t="shared" si="10"/>
        <v>543042.82766707242</v>
      </c>
      <c r="AK44" s="91">
        <f t="shared" si="9"/>
        <v>-290738.98474983696</v>
      </c>
    </row>
    <row r="45" spans="1:37" s="93" customFormat="1" ht="14" x14ac:dyDescent="0.3">
      <c r="A45" s="85" t="str">
        <f>'ESTIMATED Earned Revenue'!A46</f>
        <v>Abilene, TX</v>
      </c>
      <c r="B45" s="85"/>
      <c r="C45" s="94">
        <f>'ESTIMATED Earned Revenue'!$I46*1.07925</f>
        <v>18102128.581500001</v>
      </c>
      <c r="D45" s="94">
        <f>'ESTIMATED Earned Revenue'!$L46*1.07925</f>
        <v>18102128.581500001</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75590.973744500006</v>
      </c>
      <c r="G45" s="88">
        <f t="shared" si="0"/>
        <v>7.9395145305939888E-3</v>
      </c>
      <c r="H45" s="89">
        <f t="shared" si="1"/>
        <v>4.1758058122375952E-3</v>
      </c>
      <c r="I45" s="90">
        <f t="shared" si="2"/>
        <v>-68131.139163</v>
      </c>
      <c r="J45" s="90">
        <f>C45*(1+'Control Panel'!$C$44)</f>
        <v>19369277.582205001</v>
      </c>
      <c r="K45" s="90">
        <f>D45*(1+'Control Panel'!$C$44)</f>
        <v>19369277.582205001</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96846.387911025013</v>
      </c>
      <c r="N45" s="91">
        <f t="shared" si="3"/>
        <v>-54807.814100000003</v>
      </c>
      <c r="O45" s="91">
        <f>J45*(1+'Control Panel'!$C$44)</f>
        <v>20725127.012959354</v>
      </c>
      <c r="P45" s="91">
        <f>K45*(1+'Control Panel'!$C$44)</f>
        <v>20725127.012959354</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103625.63506479678</v>
      </c>
      <c r="S45" s="91">
        <f t="shared" si="4"/>
        <v>-56452.048523000005</v>
      </c>
      <c r="T45" s="91">
        <f>O45*(1+'Control Panel'!$C$44)</f>
        <v>22175885.903866511</v>
      </c>
      <c r="U45" s="91">
        <f>P45*(1+'Control Panel'!$C$44)</f>
        <v>22175885.903866511</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110879.42951933255</v>
      </c>
      <c r="X45" s="91">
        <f t="shared" si="5"/>
        <v>-58145.60997869003</v>
      </c>
      <c r="Y45" s="90">
        <f>T45*(1+'Control Panel'!$C$44)</f>
        <v>23728197.917137168</v>
      </c>
      <c r="Z45" s="90">
        <f>U45*(1+'Control Panel'!$C$44)</f>
        <v>23728197.917137168</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118640.98958568585</v>
      </c>
      <c r="AC45" s="92">
        <f t="shared" si="6"/>
        <v>-59889.978278050708</v>
      </c>
      <c r="AD45" s="92">
        <f>Y45*(1+'Control Panel'!$C$44)</f>
        <v>25389171.771336772</v>
      </c>
      <c r="AE45" s="90">
        <f>Z45*(1+'Control Panel'!$C$44)</f>
        <v>25389171.771336772</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126945.85885668386</v>
      </c>
      <c r="AH45" s="90">
        <f t="shared" si="7"/>
        <v>-59543.173145504465</v>
      </c>
      <c r="AI45" s="91">
        <f t="shared" si="10"/>
        <v>845776.92496276926</v>
      </c>
      <c r="AJ45" s="91">
        <f t="shared" si="10"/>
        <v>556938.30093752407</v>
      </c>
      <c r="AK45" s="91">
        <f t="shared" si="9"/>
        <v>-288838.6240252452</v>
      </c>
    </row>
    <row r="46" spans="1:37" s="93" customFormat="1" ht="14" x14ac:dyDescent="0.3">
      <c r="A46" s="85" t="str">
        <f>'ESTIMATED Earned Revenue'!A47</f>
        <v>Birmingham, AL</v>
      </c>
      <c r="B46" s="85"/>
      <c r="C46" s="94">
        <f>'ESTIMATED Earned Revenue'!$I47*1.07925</f>
        <v>18252222.037500001</v>
      </c>
      <c r="D46" s="94">
        <f>'ESTIMATED Earned Revenue'!$L47*1.07925</f>
        <v>17116451.715</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72633.943144999997</v>
      </c>
      <c r="G46" s="88">
        <f t="shared" si="0"/>
        <v>7.9153420274350531E-3</v>
      </c>
      <c r="H46" s="89">
        <f t="shared" si="1"/>
        <v>4.243516375613484E-3</v>
      </c>
      <c r="I46" s="90">
        <f t="shared" si="2"/>
        <v>-71838.63704250002</v>
      </c>
      <c r="J46" s="90">
        <f>C46*(1+'Control Panel'!$C$44)</f>
        <v>19529877.580125004</v>
      </c>
      <c r="K46" s="90">
        <f>D46*(1+'Control Panel'!$C$44)</f>
        <v>18314603.335050002</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91573.016675250008</v>
      </c>
      <c r="N46" s="91">
        <f t="shared" si="3"/>
        <v>-60884.185325375016</v>
      </c>
      <c r="O46" s="91">
        <f>J46*(1+'Control Panel'!$C$44)</f>
        <v>20896969.010733757</v>
      </c>
      <c r="P46" s="91">
        <f>K46*(1+'Control Panel'!$C$44)</f>
        <v>19596625.568503503</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97983.127842517511</v>
      </c>
      <c r="S46" s="91">
        <f t="shared" si="4"/>
        <v>-62953.765734151297</v>
      </c>
      <c r="T46" s="91">
        <f>O46*(1+'Control Panel'!$C$44)</f>
        <v>22359756.84148512</v>
      </c>
      <c r="U46" s="91">
        <f>P46*(1+'Control Panel'!$C$44)</f>
        <v>20968389.358298749</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104841.94679149374</v>
      </c>
      <c r="X46" s="91">
        <f t="shared" si="5"/>
        <v>-65102.447394621879</v>
      </c>
      <c r="Y46" s="90">
        <f>T46*(1+'Control Panel'!$C$44)</f>
        <v>23924939.820389081</v>
      </c>
      <c r="Z46" s="90">
        <f>U46*(1+'Control Panel'!$C$44)</f>
        <v>22436176.613379661</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112180.88306689831</v>
      </c>
      <c r="AC46" s="92">
        <f t="shared" si="6"/>
        <v>-67333.794313097795</v>
      </c>
      <c r="AD46" s="92">
        <f>Y46*(1+'Control Panel'!$C$44)</f>
        <v>25599685.607816316</v>
      </c>
      <c r="AE46" s="90">
        <f>Z46*(1+'Control Panel'!$C$44)</f>
        <v>24006708.97631624</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120033.5448815812</v>
      </c>
      <c r="AH46" s="90">
        <f t="shared" si="7"/>
        <v>-66876.51479356621</v>
      </c>
      <c r="AI46" s="91">
        <f t="shared" si="10"/>
        <v>849763.22681855306</v>
      </c>
      <c r="AJ46" s="91">
        <f t="shared" si="10"/>
        <v>526612.51925774082</v>
      </c>
      <c r="AK46" s="91">
        <f t="shared" si="9"/>
        <v>-323150.70756081224</v>
      </c>
    </row>
    <row r="47" spans="1:37" s="93" customFormat="1" ht="14" x14ac:dyDescent="0.3">
      <c r="A47" s="85" t="str">
        <f>'ESTIMATED Earned Revenue'!A48</f>
        <v>Evansville, IN</v>
      </c>
      <c r="B47" s="85"/>
      <c r="C47" s="94">
        <f>'ESTIMATED Earned Revenue'!$I48*1.07925</f>
        <v>18791098.038000003</v>
      </c>
      <c r="D47" s="94">
        <f>'ESTIMATED Earned Revenue'!$L48*1.07925</f>
        <v>18791098.038000003</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77657.882114000007</v>
      </c>
      <c r="G47" s="88">
        <f t="shared" si="0"/>
        <v>7.8317381928609993E-3</v>
      </c>
      <c r="H47" s="89">
        <f t="shared" si="1"/>
        <v>4.1326952771443999E-3</v>
      </c>
      <c r="I47" s="90">
        <f t="shared" si="2"/>
        <v>-69509.078076000005</v>
      </c>
      <c r="J47" s="90">
        <f>C47*(1+'Control Panel'!$C$44)</f>
        <v>20106474.900660004</v>
      </c>
      <c r="K47" s="90">
        <f>D47*(1+'Control Panel'!$C$44)</f>
        <v>20106474.900660004</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100532.37450330003</v>
      </c>
      <c r="N47" s="91">
        <f t="shared" si="3"/>
        <v>-54807.814099999989</v>
      </c>
      <c r="O47" s="91">
        <f>J47*(1+'Control Panel'!$C$44)</f>
        <v>21513928.143706206</v>
      </c>
      <c r="P47" s="91">
        <f>K47*(1+'Control Panel'!$C$44)</f>
        <v>21513928.143706206</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107569.64071853104</v>
      </c>
      <c r="S47" s="91">
        <f t="shared" si="4"/>
        <v>-56452.048523000005</v>
      </c>
      <c r="T47" s="91">
        <f>O47*(1+'Control Panel'!$C$44)</f>
        <v>23019903.113765642</v>
      </c>
      <c r="U47" s="91">
        <f>P47*(1+'Control Panel'!$C$44)</f>
        <v>23019903.113765642</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115099.51556882821</v>
      </c>
      <c r="X47" s="91">
        <f t="shared" si="5"/>
        <v>-58145.609978690016</v>
      </c>
      <c r="Y47" s="90">
        <f>T47*(1+'Control Panel'!$C$44)</f>
        <v>24631296.331729237</v>
      </c>
      <c r="Z47" s="90">
        <f>U47*(1+'Control Panel'!$C$44)</f>
        <v>24631296.331729237</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123156.48165864618</v>
      </c>
      <c r="AC47" s="92">
        <f t="shared" si="6"/>
        <v>-57864.060965506258</v>
      </c>
      <c r="AD47" s="92">
        <f>Y47*(1+'Control Panel'!$C$44)</f>
        <v>26355487.074950285</v>
      </c>
      <c r="AE47" s="90">
        <f>Z47*(1+'Control Panel'!$C$44)</f>
        <v>26355487.074950285</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131777.43537475143</v>
      </c>
      <c r="AH47" s="90">
        <f t="shared" si="7"/>
        <v>-56644.227234663937</v>
      </c>
      <c r="AI47" s="91">
        <f t="shared" si="10"/>
        <v>862049.20862591709</v>
      </c>
      <c r="AJ47" s="91">
        <f t="shared" si="10"/>
        <v>578135.44782405684</v>
      </c>
      <c r="AK47" s="91">
        <f t="shared" si="9"/>
        <v>-283913.76080186025</v>
      </c>
    </row>
    <row r="48" spans="1:37" s="93" customFormat="1" ht="14" x14ac:dyDescent="0.3">
      <c r="A48" s="85" t="str">
        <f>'ESTIMATED Earned Revenue'!A49</f>
        <v>Peoria, IL</v>
      </c>
      <c r="B48" s="85"/>
      <c r="C48" s="86">
        <f>'ESTIMATED Earned Revenue'!$I49*1.07925</f>
        <v>19082575.4025</v>
      </c>
      <c r="D48" s="86">
        <f>'ESTIMATED Earned Revenue'!$L49*1.07925</f>
        <v>19082575.4025</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78532.314207499992</v>
      </c>
      <c r="G48" s="88">
        <f t="shared" si="0"/>
        <v>7.7884847237668338E-3</v>
      </c>
      <c r="H48" s="89">
        <f t="shared" si="1"/>
        <v>4.1153938895067332E-3</v>
      </c>
      <c r="I48" s="90">
        <f t="shared" si="2"/>
        <v>-70092.032804999995</v>
      </c>
      <c r="J48" s="90">
        <f>C48*(1+'Control Panel'!$C$44)</f>
        <v>20418355.680675</v>
      </c>
      <c r="K48" s="90">
        <f>D48*(1+'Control Panel'!$C$44)</f>
        <v>20418355.680675</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102091.77840337501</v>
      </c>
      <c r="N48" s="91">
        <f t="shared" si="3"/>
        <v>-54807.814099999989</v>
      </c>
      <c r="O48" s="91">
        <f>J48*(1+'Control Panel'!$C$44)</f>
        <v>21847640.57832225</v>
      </c>
      <c r="P48" s="91">
        <f>K48*(1+'Control Panel'!$C$44)</f>
        <v>21847640.57832225</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109238.20289161126</v>
      </c>
      <c r="S48" s="91">
        <f t="shared" si="4"/>
        <v>-56452.048523000005</v>
      </c>
      <c r="T48" s="91">
        <f>O48*(1+'Control Panel'!$C$44)</f>
        <v>23376975.418804809</v>
      </c>
      <c r="U48" s="91">
        <f>P48*(1+'Control Panel'!$C$44)</f>
        <v>23376975.418804809</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116884.87709402405</v>
      </c>
      <c r="X48" s="91">
        <f t="shared" si="5"/>
        <v>-57789.413511249601</v>
      </c>
      <c r="Y48" s="90">
        <f>T48*(1+'Control Panel'!$C$44)</f>
        <v>25013363.698121149</v>
      </c>
      <c r="Z48" s="90">
        <f>U48*(1+'Control Panel'!$C$44)</f>
        <v>25013363.698121149</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125066.81849060574</v>
      </c>
      <c r="AC48" s="92">
        <f t="shared" si="6"/>
        <v>-56717.858866330527</v>
      </c>
      <c r="AD48" s="92">
        <f>Y48*(1+'Control Panel'!$C$44)</f>
        <v>26764299.15698963</v>
      </c>
      <c r="AE48" s="90">
        <f>Z48*(1+'Control Panel'!$C$44)</f>
        <v>26764299.15698963</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133821.49578494814</v>
      </c>
      <c r="AH48" s="90">
        <f t="shared" si="7"/>
        <v>-55417.790988545894</v>
      </c>
      <c r="AI48" s="91">
        <f t="shared" si="10"/>
        <v>868288.09865369019</v>
      </c>
      <c r="AJ48" s="91">
        <f t="shared" si="10"/>
        <v>587103.17266456422</v>
      </c>
      <c r="AK48" s="91">
        <f t="shared" si="9"/>
        <v>-281184.92598912597</v>
      </c>
    </row>
    <row r="49" spans="1:37" s="93" customFormat="1" ht="14" x14ac:dyDescent="0.3">
      <c r="A49" s="85" t="str">
        <f>'ESTIMATED Earned Revenue'!A50</f>
        <v>Bakersfield, CA</v>
      </c>
      <c r="B49" s="85"/>
      <c r="C49" s="86">
        <f>'ESTIMATED Earned Revenue'!$I50*1.07925</f>
        <v>19970567.193</v>
      </c>
      <c r="D49" s="86">
        <f>'ESTIMATED Earned Revenue'!$L50*1.07925</f>
        <v>19970567.193</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81196.289579000004</v>
      </c>
      <c r="G49" s="88">
        <f t="shared" si="0"/>
        <v>7.6644946778803291E-3</v>
      </c>
      <c r="H49" s="89">
        <f t="shared" si="1"/>
        <v>4.0657978711521317E-3</v>
      </c>
      <c r="I49" s="90">
        <f t="shared" si="2"/>
        <v>-71868.016386000003</v>
      </c>
      <c r="J49" s="90">
        <f>C49*(1+'Control Panel'!$C$44)</f>
        <v>21368506.896510001</v>
      </c>
      <c r="K49" s="90">
        <f>D49*(1+'Control Panel'!$C$44)</f>
        <v>21368506.896510001</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106842.53448255001</v>
      </c>
      <c r="N49" s="91">
        <f t="shared" si="3"/>
        <v>-54807.814100000003</v>
      </c>
      <c r="O49" s="91">
        <f>J49*(1+'Control Panel'!$C$44)</f>
        <v>22864302.379265703</v>
      </c>
      <c r="P49" s="91">
        <f>K49*(1+'Control Panel'!$C$44)</f>
        <v>22864302.379265703</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114321.51189632852</v>
      </c>
      <c r="S49" s="91">
        <f t="shared" si="4"/>
        <v>-55601.597491002918</v>
      </c>
      <c r="T49" s="91">
        <f>O49*(1+'Control Panel'!$C$44)</f>
        <v>24464803.545814306</v>
      </c>
      <c r="U49" s="91">
        <f>P49*(1+'Control Panel'!$C$44)</f>
        <v>24464803.545814306</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122324.01772907154</v>
      </c>
      <c r="X49" s="91">
        <f t="shared" si="5"/>
        <v>-54525.92913022112</v>
      </c>
      <c r="Y49" s="90">
        <f>T49*(1+'Control Panel'!$C$44)</f>
        <v>26177339.794021308</v>
      </c>
      <c r="Z49" s="90">
        <f>U49*(1+'Control Panel'!$C$44)</f>
        <v>26177339.794021308</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130886.69897010655</v>
      </c>
      <c r="AC49" s="92">
        <f t="shared" si="6"/>
        <v>-53225.930578630039</v>
      </c>
      <c r="AD49" s="92">
        <f>Y49*(1+'Control Panel'!$C$44)</f>
        <v>28009753.5796028</v>
      </c>
      <c r="AE49" s="90">
        <f>Z49*(1+'Control Panel'!$C$44)</f>
        <v>28009753.5796028</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140048.76789801399</v>
      </c>
      <c r="AH49" s="90">
        <f t="shared" si="7"/>
        <v>-51681.427720706386</v>
      </c>
      <c r="AI49" s="91">
        <f t="shared" si="10"/>
        <v>884266.22999663115</v>
      </c>
      <c r="AJ49" s="91">
        <f t="shared" si="10"/>
        <v>614423.53097607056</v>
      </c>
      <c r="AK49" s="91">
        <f t="shared" si="9"/>
        <v>-269842.6990205606</v>
      </c>
    </row>
    <row r="50" spans="1:37" s="93" customFormat="1" ht="14" x14ac:dyDescent="0.3">
      <c r="A50" s="85" t="str">
        <f>'ESTIMATED Earned Revenue'!A51</f>
        <v>Springfield, IL</v>
      </c>
      <c r="B50" s="85"/>
      <c r="C50" s="86">
        <f>'ESTIMATED Earned Revenue'!$I51*1.07925</f>
        <v>20292159.949500002</v>
      </c>
      <c r="D50" s="86">
        <f>'ESTIMATED Earned Revenue'!$L51*1.07925</f>
        <v>20147626.789500002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81727.468368500005</v>
      </c>
      <c r="G50" s="88">
        <f t="shared" si="0"/>
        <v>7.6222674240901166E-3</v>
      </c>
      <c r="H50" s="89">
        <f t="shared" si="1"/>
        <v>4.0564315203164541E-3</v>
      </c>
      <c r="I50" s="90">
        <f t="shared" si="2"/>
        <v>-72944.801379000011</v>
      </c>
      <c r="J50" s="90">
        <f>C50*(1+'Control Panel'!$C$44)</f>
        <v>21712611.145965002</v>
      </c>
      <c r="K50" s="90">
        <f>D50*(1+'Control Panel'!$C$44)</f>
        <v>21557960.664765004</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107789.80332382502</v>
      </c>
      <c r="N50" s="91">
        <f t="shared" si="3"/>
        <v>-55581.066505999988</v>
      </c>
      <c r="O50" s="91">
        <f>J50*(1+'Control Panel'!$C$44)</f>
        <v>23232493.926182553</v>
      </c>
      <c r="P50" s="91">
        <f>K50*(1+'Control Panel'!$C$44)</f>
        <v>23067017.911298554</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115335.08955649278</v>
      </c>
      <c r="S50" s="91">
        <f t="shared" si="4"/>
        <v>-55324.402924672351</v>
      </c>
      <c r="T50" s="91">
        <f>O50*(1+'Control Panel'!$C$44)</f>
        <v>24858768.501015332</v>
      </c>
      <c r="U50" s="91">
        <f>P50*(1+'Control Panel'!$C$44)</f>
        <v>24681709.165089455</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123408.54582544728</v>
      </c>
      <c r="X50" s="91">
        <f t="shared" si="5"/>
        <v>-54229.330944247427</v>
      </c>
      <c r="Y50" s="90">
        <f>T50*(1+'Control Panel'!$C$44)</f>
        <v>26598882.296086408</v>
      </c>
      <c r="Z50" s="90">
        <f>U50*(1+'Control Panel'!$C$44)</f>
        <v>26409428.806645717</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132047.1440332286</v>
      </c>
      <c r="AC50" s="92">
        <f t="shared" si="6"/>
        <v>-52908.57051963819</v>
      </c>
      <c r="AD50" s="92">
        <f>Y50*(1+'Control Panel'!$C$44)</f>
        <v>28460804.056812458</v>
      </c>
      <c r="AE50" s="90">
        <f>Z50*(1+'Control Panel'!$C$44)</f>
        <v>28258088.823110919</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141290.44411555459</v>
      </c>
      <c r="AH50" s="90">
        <f t="shared" si="7"/>
        <v>-51341.852457585104</v>
      </c>
      <c r="AI50" s="91">
        <f t="shared" si="10"/>
        <v>889256.25020669133</v>
      </c>
      <c r="AJ50" s="91">
        <f t="shared" si="10"/>
        <v>619871.02685454825</v>
      </c>
      <c r="AK50" s="91">
        <f t="shared" si="9"/>
        <v>-269385.22335214308</v>
      </c>
    </row>
    <row r="51" spans="1:37" s="93" customFormat="1" ht="14" x14ac:dyDescent="0.3">
      <c r="A51" s="85" t="str">
        <f>'ESTIMATED Earned Revenue'!A52</f>
        <v>Chattanooga, TN</v>
      </c>
      <c r="B51" s="85"/>
      <c r="C51" s="86">
        <f>'ESTIMATED Earned Revenue'!$I52*1.07925</f>
        <v>20973413.318917498</v>
      </c>
      <c r="D51" s="86">
        <f>'ESTIMATED Earned Revenue'!$L52*1.07925</f>
        <v>20971350.224617496</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84198.638673852489</v>
      </c>
      <c r="G51" s="88">
        <f t="shared" si="0"/>
        <v>7.537091564013788E-3</v>
      </c>
      <c r="H51" s="89">
        <f t="shared" si="1"/>
        <v>4.0149364619839695E-3</v>
      </c>
      <c r="I51" s="90">
        <f t="shared" si="2"/>
        <v>-73879.897920735006</v>
      </c>
      <c r="J51" s="90">
        <f>C51*(1+'Control Panel'!$C$44)</f>
        <v>22441552.251241725</v>
      </c>
      <c r="K51" s="90">
        <f>D51*(1+'Control Panel'!$C$44)</f>
        <v>22439344.740340721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112196.72370170361</v>
      </c>
      <c r="N51" s="91">
        <f t="shared" si="3"/>
        <v>-53263.569760779865</v>
      </c>
      <c r="O51" s="91">
        <f>J51*(1+'Control Panel'!$C$44)</f>
        <v>24012460.908828646</v>
      </c>
      <c r="P51" s="91">
        <f>K51*(1+'Control Panel'!$C$44)</f>
        <v>24010098.872164574</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120050.49436082286</v>
      </c>
      <c r="S51" s="91">
        <f t="shared" si="4"/>
        <v>-52168.932085634471</v>
      </c>
      <c r="T51" s="91">
        <f>O51*(1+'Control Panel'!$C$44)</f>
        <v>25693333.172446653</v>
      </c>
      <c r="U51" s="91">
        <f>P51*(1+'Control Panel'!$C$44)</f>
        <v>25690805.793216094</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128454.02896608047</v>
      </c>
      <c r="X51" s="91">
        <f t="shared" si="5"/>
        <v>-50852.977146476871</v>
      </c>
      <c r="Y51" s="90">
        <f>T51*(1+'Control Panel'!$C$44)</f>
        <v>27491866.494517922</v>
      </c>
      <c r="Z51" s="90">
        <f>U51*(1+'Control Panel'!$C$44)</f>
        <v>27489162.198741224</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137445.81099370611</v>
      </c>
      <c r="AC51" s="92">
        <f t="shared" si="6"/>
        <v>-49295.871956023708</v>
      </c>
      <c r="AD51" s="92">
        <f>Y51*(1+'Control Panel'!$C$44)</f>
        <v>29416297.149134178</v>
      </c>
      <c r="AE51" s="90">
        <f>Z51*(1+'Control Panel'!$C$44)</f>
        <v>29413403.552653112</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147067.01776326555</v>
      </c>
      <c r="AH51" s="90">
        <f t="shared" si="7"/>
        <v>-47476.26499451758</v>
      </c>
      <c r="AI51" s="91">
        <f t="shared" si="10"/>
        <v>898271.69172901125</v>
      </c>
      <c r="AJ51" s="91">
        <f t="shared" si="10"/>
        <v>645214.07578557858</v>
      </c>
      <c r="AK51" s="91">
        <f t="shared" si="9"/>
        <v>-253057.61594343267</v>
      </c>
    </row>
    <row r="52" spans="1:37" s="93" customFormat="1" ht="14" x14ac:dyDescent="0.3">
      <c r="A52" s="85" t="str">
        <f>'ESTIMATED Earned Revenue'!A53</f>
        <v>Toledo, OH</v>
      </c>
      <c r="B52" s="85"/>
      <c r="C52" s="86">
        <f>'ESTIMATED Earned Revenue'!$I53*1.07925</f>
        <v>21096172.707300004</v>
      </c>
      <c r="D52" s="86">
        <f>'ESTIMATED Earned Revenue'!$L53*1.07925</f>
        <v>18857792.018550001</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77857.964055650009</v>
      </c>
      <c r="G52" s="88">
        <f t="shared" si="0"/>
        <v>7.522328136875131E-3</v>
      </c>
      <c r="H52" s="89">
        <f t="shared" si="1"/>
        <v>4.1286892961308946E-3</v>
      </c>
      <c r="I52" s="90">
        <f t="shared" si="2"/>
        <v>-80834.369480850015</v>
      </c>
      <c r="J52" s="90">
        <f>C52*(1+'Control Panel'!$C$44)</f>
        <v>22572904.796811007</v>
      </c>
      <c r="K52" s="90">
        <f>D52*(1+'Control Panel'!$C$44)</f>
        <v>20177837.459848501</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100889.18729924251</v>
      </c>
      <c r="N52" s="91">
        <f t="shared" si="3"/>
        <v>-64833.811254379543</v>
      </c>
      <c r="O52" s="91">
        <f>J52*(1+'Control Panel'!$C$44)</f>
        <v>24153008.132587779</v>
      </c>
      <c r="P52" s="91">
        <f>K52*(1+'Control Panel'!$C$44)</f>
        <v>21590286.082037896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107951.43041018948</v>
      </c>
      <c r="S52" s="91">
        <f t="shared" si="4"/>
        <v>-64549.090483786116</v>
      </c>
      <c r="T52" s="91">
        <f>O52*(1+'Control Panel'!$C$44)</f>
        <v>25843718.701868925</v>
      </c>
      <c r="U52" s="91">
        <f>P52*(1+'Control Panel'!$C$44)</f>
        <v>23101606.10778055</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115508.03053890275</v>
      </c>
      <c r="X52" s="91">
        <f t="shared" si="5"/>
        <v>-64099.74663249914</v>
      </c>
      <c r="Y52" s="90">
        <f>T52*(1+'Control Panel'!$C$44)</f>
        <v>27652779.01099975</v>
      </c>
      <c r="Z52" s="90">
        <f>U52*(1+'Control Panel'!$C$44)</f>
        <v>24718718.535325188</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123593.59267662594</v>
      </c>
      <c r="AC52" s="92">
        <f t="shared" si="6"/>
        <v>-63469.915306067531</v>
      </c>
      <c r="AD52" s="92">
        <f>Y52*(1+'Control Panel'!$C$44)</f>
        <v>29588473.541769736</v>
      </c>
      <c r="AE52" s="90">
        <f>Z52*(1+'Control Panel'!$C$44)</f>
        <v>26449028.832797952</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132245.14416398975</v>
      </c>
      <c r="AH52" s="90">
        <f t="shared" si="7"/>
        <v>-62642.491379064508</v>
      </c>
      <c r="AI52" s="91">
        <f t="shared" si="10"/>
        <v>899782.44014474726</v>
      </c>
      <c r="AJ52" s="91">
        <f t="shared" si="10"/>
        <v>580187.3850889504</v>
      </c>
      <c r="AK52" s="91">
        <f t="shared" si="9"/>
        <v>-319595.05505579687</v>
      </c>
    </row>
    <row r="53" spans="1:37" s="93" customFormat="1" ht="14" x14ac:dyDescent="0.3">
      <c r="A53" s="85" t="str">
        <f>'ESTIMATED Earned Revenue'!A54</f>
        <v>Battle Creek, MI</v>
      </c>
      <c r="B53" s="85"/>
      <c r="C53" s="86">
        <f>'ESTIMATED Earned Revenue'!$I54*1.07925</f>
        <v>21397733.234737504</v>
      </c>
      <c r="D53" s="86">
        <f>'ESTIMATED Earned Revenue'!$L54*1.07925</f>
        <v>19366367.265862502</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79383.689797587504</v>
      </c>
      <c r="G53" s="88">
        <f t="shared" si="0"/>
        <v>7.4709174432530069E-3</v>
      </c>
      <c r="H53" s="89">
        <f t="shared" si="1"/>
        <v>4.0990490734686613E-3</v>
      </c>
      <c r="I53" s="90">
        <f t="shared" si="2"/>
        <v>-80477.008671887495</v>
      </c>
      <c r="J53" s="90">
        <f>C53*(1+'Control Panel'!$C$44)</f>
        <v>22895574.561169133</v>
      </c>
      <c r="K53" s="90">
        <f>D53*(1+'Control Panel'!$C$44)</f>
        <v>20722012.97447288</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103610.0648723644</v>
      </c>
      <c r="N53" s="91">
        <f t="shared" si="3"/>
        <v>-62758.273209973879</v>
      </c>
      <c r="O53" s="91">
        <f>J53*(1+'Control Panel'!$C$44)</f>
        <v>24498264.780450974</v>
      </c>
      <c r="P53" s="91">
        <f>K53*(1+'Control Panel'!$C$44)</f>
        <v>22172553.882685982</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110862.76941342991</v>
      </c>
      <c r="S53" s="91">
        <f t="shared" si="4"/>
        <v>-62328.264776272074</v>
      </c>
      <c r="T53" s="91">
        <f>O53*(1+'Control Panel'!$C$44)</f>
        <v>26213143.315082543</v>
      </c>
      <c r="U53" s="91">
        <f>P53*(1+'Control Panel'!$C$44)</f>
        <v>23724632.654474001</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118623.16327237</v>
      </c>
      <c r="X53" s="91">
        <f t="shared" si="5"/>
        <v>-61723.463125459122</v>
      </c>
      <c r="Y53" s="90">
        <f>T53*(1+'Control Panel'!$C$44)</f>
        <v>28048063.347138323</v>
      </c>
      <c r="Z53" s="90">
        <f>U53*(1+'Control Panel'!$C$44)</f>
        <v>25385356.940287184</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126926.78470143593</v>
      </c>
      <c r="AC53" s="92">
        <f t="shared" si="6"/>
        <v>-60927.291953534688</v>
      </c>
      <c r="AD53" s="92">
        <f>Y53*(1+'Control Panel'!$C$44)</f>
        <v>30011427.781438008</v>
      </c>
      <c r="AE53" s="90">
        <f>Z53*(1+'Control Panel'!$C$44)</f>
        <v>27162331.926107287</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135811.65963053645</v>
      </c>
      <c r="AH53" s="90">
        <f t="shared" si="7"/>
        <v>-59921.884391854343</v>
      </c>
      <c r="AI53" s="91">
        <f t="shared" si="10"/>
        <v>903493.61934723076</v>
      </c>
      <c r="AJ53" s="91">
        <f t="shared" si="10"/>
        <v>595834.44189013669</v>
      </c>
      <c r="AK53" s="91">
        <f t="shared" si="9"/>
        <v>-307659.17745709408</v>
      </c>
    </row>
    <row r="54" spans="1:37" s="93" customFormat="1" ht="14" x14ac:dyDescent="0.3">
      <c r="A54" s="85" t="str">
        <f>'ESTIMATED Earned Revenue'!A55</f>
        <v>Akron, OH</v>
      </c>
      <c r="B54" s="85"/>
      <c r="C54" s="86">
        <f>'ESTIMATED Earned Revenue'!$I55*1.07925</f>
        <v>21954751.050000001</v>
      </c>
      <c r="D54" s="86">
        <f>'ESTIMATED Earned Revenue'!$L55*1.07925</f>
        <v>19487758.23</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79747.862690000009</v>
      </c>
      <c r="G54" s="88">
        <f t="shared" si="0"/>
        <v>7.3321138433040892E-3</v>
      </c>
      <c r="H54" s="89">
        <f t="shared" si="1"/>
        <v>4.0922029998932312E-3</v>
      </c>
      <c r="I54" s="90">
        <f t="shared" si="2"/>
        <v>-81226.871409999992</v>
      </c>
      <c r="J54" s="90">
        <f>C54*(1+'Control Panel'!$C$44)</f>
        <v>23491583.623500001</v>
      </c>
      <c r="K54" s="90">
        <f>D54*(1+'Control Panel'!$C$44)</f>
        <v>20851901.306100003</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104259.50653050002</v>
      </c>
      <c r="N54" s="91">
        <f t="shared" si="3"/>
        <v>-63300.849676500016</v>
      </c>
      <c r="O54" s="91">
        <f>J54*(1+'Control Panel'!$C$44)</f>
        <v>25135994.477145001</v>
      </c>
      <c r="P54" s="91">
        <f>K54*(1+'Control Panel'!$C$44)</f>
        <v>22311534.397527006</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111557.67198763503</v>
      </c>
      <c r="S54" s="91">
        <f t="shared" si="4"/>
        <v>-62908.821595455025</v>
      </c>
      <c r="T54" s="91">
        <f>O54*(1+'Control Panel'!$C$44)</f>
        <v>26895514.090545151</v>
      </c>
      <c r="U54" s="91">
        <f>P54*(1+'Control Panel'!$C$44)</f>
        <v>23873341.805353899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119366.7090267695</v>
      </c>
      <c r="X54" s="91">
        <f t="shared" si="5"/>
        <v>-62344.658921984839</v>
      </c>
      <c r="Y54" s="90">
        <f>T54*(1+'Control Panel'!$C$44)</f>
        <v>28778200.076883312</v>
      </c>
      <c r="Z54" s="90">
        <f>U54*(1+'Control Panel'!$C$44)</f>
        <v>25544475.731728673</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127722.37865864337</v>
      </c>
      <c r="AC54" s="92">
        <f t="shared" si="6"/>
        <v>-61591.971455817227</v>
      </c>
      <c r="AD54" s="92">
        <f>Y54*(1+'Control Panel'!$C$44)</f>
        <v>30792674.082265146</v>
      </c>
      <c r="AE54" s="90">
        <f>Z54*(1+'Control Panel'!$C$44)</f>
        <v>27332589.032949682</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136662.94516474841</v>
      </c>
      <c r="AH54" s="90">
        <f t="shared" si="7"/>
        <v>-60633.091459296673</v>
      </c>
      <c r="AI54" s="91">
        <f t="shared" si="10"/>
        <v>910348.60447735013</v>
      </c>
      <c r="AJ54" s="91">
        <f t="shared" si="10"/>
        <v>599569.2113682963</v>
      </c>
      <c r="AK54" s="91">
        <f t="shared" si="9"/>
        <v>-310779.39310905384</v>
      </c>
    </row>
    <row r="55" spans="1:37" s="93" customFormat="1" ht="14" x14ac:dyDescent="0.3">
      <c r="A55" s="85" t="str">
        <f>'ESTIMATED Earned Revenue'!A56</f>
        <v>Fredericksburg, VA</v>
      </c>
      <c r="B55" s="85"/>
      <c r="C55" s="86">
        <f>'ESTIMATED Earned Revenue'!$I56*1.07925</f>
        <v>22081745.31825</v>
      </c>
      <c r="D55" s="86">
        <f>'ESTIMATED Earned Revenue'!$L56*1.07925</f>
        <v>20298962.462250002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82181.475386750011</v>
      </c>
      <c r="G55" s="88">
        <f t="shared" si="0"/>
        <v>7.3014483372040593E-3</v>
      </c>
      <c r="H55" s="89">
        <f t="shared" si="1"/>
        <v>4.0485554638362911E-3</v>
      </c>
      <c r="I55" s="90">
        <f t="shared" si="2"/>
        <v>-79047.247249749984</v>
      </c>
      <c r="J55" s="90">
        <f>C55*(1+'Control Panel'!$C$44)</f>
        <v>23627467.490527503</v>
      </c>
      <c r="K55" s="90">
        <f>D55*(1+'Control Panel'!$C$44)</f>
        <v>21719889.834607504</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108599.44917303753</v>
      </c>
      <c r="N55" s="91">
        <f t="shared" si="3"/>
        <v>-59232.674768017503</v>
      </c>
      <c r="O55" s="91">
        <f>J55*(1+'Control Panel'!$C$44)</f>
        <v>25281390.214864429</v>
      </c>
      <c r="P55" s="91">
        <f>K55*(1+'Control Panel'!$C$44)</f>
        <v>23240282.123030029</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116201.41061515015</v>
      </c>
      <c r="S55" s="91">
        <f t="shared" si="4"/>
        <v>-58555.874443378736</v>
      </c>
      <c r="T55" s="91">
        <f>O55*(1+'Control Panel'!$C$44)</f>
        <v>27051087.529904939</v>
      </c>
      <c r="U55" s="91">
        <f>P55*(1+'Control Panel'!$C$44)</f>
        <v>24867101.871642131</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124335.50935821066</v>
      </c>
      <c r="X55" s="91">
        <f t="shared" si="5"/>
        <v>-57687.00546926324</v>
      </c>
      <c r="Y55" s="90">
        <f>T55*(1+'Control Panel'!$C$44)</f>
        <v>28944663.656998288</v>
      </c>
      <c r="Z55" s="90">
        <f>U55*(1+'Control Panel'!$C$44)</f>
        <v>26607799.002657082</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133038.9950132854</v>
      </c>
      <c r="AC55" s="92">
        <f t="shared" si="6"/>
        <v>-56608.282261405169</v>
      </c>
      <c r="AD55" s="92">
        <f>Y55*(1+'Control Panel'!$C$44)</f>
        <v>30970790.11298817</v>
      </c>
      <c r="AE55" s="90">
        <f>Z55*(1+'Control Panel'!$C$44)</f>
        <v>28470344.932843078</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142351.72466421541</v>
      </c>
      <c r="AH55" s="90">
        <f t="shared" si="7"/>
        <v>-55300.544021275709</v>
      </c>
      <c r="AI55" s="91">
        <f t="shared" si="10"/>
        <v>911911.46978723956</v>
      </c>
      <c r="AJ55" s="91">
        <f t="shared" si="10"/>
        <v>624527.08882389916</v>
      </c>
      <c r="AK55" s="91">
        <f t="shared" si="9"/>
        <v>-287384.3809633404</v>
      </c>
    </row>
    <row r="56" spans="1:37" s="93" customFormat="1" ht="14" x14ac:dyDescent="0.3">
      <c r="A56" s="85" t="str">
        <f>'ESTIMATED Earned Revenue'!A57</f>
        <v>Tulsa, OK</v>
      </c>
      <c r="B56" s="85"/>
      <c r="C56" s="86">
        <f>'ESTIMATED Earned Revenue'!$I57*1.07925</f>
        <v>22377397.123636365</v>
      </c>
      <c r="D56" s="86">
        <f>'ESTIMATED Earned Revenue'!$L57*1.07925</f>
        <v>22092983.744727276</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86755.141489454545</v>
      </c>
      <c r="G56" s="88">
        <f t="shared" si="0"/>
        <v>7.2314052145210674E-3</v>
      </c>
      <c r="H56" s="89">
        <f t="shared" si="1"/>
        <v>3.9268186901264329E-3</v>
      </c>
      <c r="I56" s="90">
        <f t="shared" si="2"/>
        <v>-75064.884757818189</v>
      </c>
      <c r="J56" s="90">
        <f>C56*(1+'Control Panel'!$C$44)</f>
        <v>23943814.92229091</v>
      </c>
      <c r="K56" s="90">
        <f>D56*(1+'Control Panel'!$C$44)</f>
        <v>23639492.606858186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118197.46303429094</v>
      </c>
      <c r="N56" s="91">
        <f t="shared" si="3"/>
        <v>-50267.355770290917</v>
      </c>
      <c r="O56" s="91">
        <f>J56*(1+'Control Panel'!$C$44)</f>
        <v>25619881.966851275</v>
      </c>
      <c r="P56" s="91">
        <f>K56*(1+'Control Panel'!$C$44)</f>
        <v>25294257.089338262</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126471.28544669131</v>
      </c>
      <c r="S56" s="91">
        <f t="shared" si="4"/>
        <v>-48962.983115811265</v>
      </c>
      <c r="T56" s="91">
        <f>O56*(1+'Control Panel'!$C$44)</f>
        <v>27413273.704530865</v>
      </c>
      <c r="U56" s="91">
        <f>P56*(1+'Control Panel'!$C$44)</f>
        <v>27064855.085591942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135324.27542795971</v>
      </c>
      <c r="X56" s="91">
        <f t="shared" si="5"/>
        <v>-47422.611748766067</v>
      </c>
      <c r="Y56" s="90">
        <f>T56*(1+'Control Panel'!$C$44)</f>
        <v>29332202.863848027</v>
      </c>
      <c r="Z56" s="90">
        <f>U56*(1+'Control Panel'!$C$44)</f>
        <v>28959394.94158338</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144796.9747079169</v>
      </c>
      <c r="AC56" s="92">
        <f t="shared" si="6"/>
        <v>-45625.380980473128</v>
      </c>
      <c r="AD56" s="92">
        <f>Y56*(1+'Control Panel'!$C$44)</f>
        <v>31385457.06431739</v>
      </c>
      <c r="AE56" s="90">
        <f>Z56*(1+'Control Panel'!$C$44)</f>
        <v>30986552.587494217</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154932.7629374711</v>
      </c>
      <c r="AH56" s="90">
        <f t="shared" si="7"/>
        <v>-43548.839650678477</v>
      </c>
      <c r="AI56" s="91">
        <f t="shared" si="10"/>
        <v>915549.93282034982</v>
      </c>
      <c r="AJ56" s="91">
        <f t="shared" si="10"/>
        <v>679722.76155432989</v>
      </c>
      <c r="AK56" s="91">
        <f t="shared" si="9"/>
        <v>-235827.17126601993</v>
      </c>
    </row>
    <row r="57" spans="1:37" s="93" customFormat="1" ht="14" x14ac:dyDescent="0.3">
      <c r="A57" s="85" t="str">
        <f>'ESTIMATED Earned Revenue'!A58</f>
        <v>Medford, OR</v>
      </c>
      <c r="B57" s="85"/>
      <c r="C57" s="86">
        <f>'ESTIMATED Earned Revenue'!$I58*1.07925</f>
        <v>22396033.268257502</v>
      </c>
      <c r="D57" s="86">
        <f>'ESTIMATED Earned Revenue'!$L58*1.07925</f>
        <v>22396033.268257502</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87361.240536515004</v>
      </c>
      <c r="G57" s="88">
        <f t="shared" si="0"/>
        <v>7.2270520675605391E-3</v>
      </c>
      <c r="H57" s="89">
        <f t="shared" si="1"/>
        <v>3.9007461495574052E-3</v>
      </c>
      <c r="I57" s="90">
        <f t="shared" si="2"/>
        <v>-74496.058000000005</v>
      </c>
      <c r="J57" s="90">
        <f>C57*(1+'Control Panel'!$C$44)</f>
        <v>23963755.597035527</v>
      </c>
      <c r="K57" s="90">
        <f>D57*(1+'Control Panel'!$C$44)</f>
        <v>23963755.597035527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119818.77798517764</v>
      </c>
      <c r="N57" s="91">
        <f t="shared" si="3"/>
        <v>-48685.922168893419</v>
      </c>
      <c r="O57" s="91">
        <f>J57*(1+'Control Panel'!$C$44)</f>
        <v>25641218.488828015</v>
      </c>
      <c r="P57" s="91">
        <f>K57*(1+'Control Panel'!$C$44)</f>
        <v>25641218.488828015</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128206.09244414007</v>
      </c>
      <c r="S57" s="91">
        <f t="shared" si="4"/>
        <v>-47270.849162315993</v>
      </c>
      <c r="T57" s="91">
        <f>O57*(1+'Control Panel'!$C$44)</f>
        <v>27436103.783045977</v>
      </c>
      <c r="U57" s="91">
        <f>P57*(1+'Control Panel'!$C$44)</f>
        <v>27436103.783045977</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137180.51891522988</v>
      </c>
      <c r="X57" s="91">
        <f t="shared" si="5"/>
        <v>-45612.028418526112</v>
      </c>
      <c r="Y57" s="90">
        <f>T57*(1+'Control Panel'!$C$44)</f>
        <v>29356631.047859196</v>
      </c>
      <c r="Z57" s="90">
        <f>U57*(1+'Control Panel'!$C$44)</f>
        <v>29356631.047859196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146783.15523929597</v>
      </c>
      <c r="AC57" s="92">
        <f t="shared" si="6"/>
        <v>-43688.05681711639</v>
      </c>
      <c r="AD57" s="92">
        <f>Y57*(1+'Control Panel'!$C$44)</f>
        <v>31411595.22120934</v>
      </c>
      <c r="AE57" s="90">
        <f>Z57*(1+'Control Panel'!$C$44)</f>
        <v>31411595.22120934</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157057.9761060467</v>
      </c>
      <c r="AH57" s="90">
        <f t="shared" si="7"/>
        <v>-41475.902795886766</v>
      </c>
      <c r="AI57" s="91">
        <f t="shared" si="10"/>
        <v>915779.28005262895</v>
      </c>
      <c r="AJ57" s="91">
        <f t="shared" si="10"/>
        <v>689046.52068989025</v>
      </c>
      <c r="AK57" s="91">
        <f t="shared" si="9"/>
        <v>-226732.7593627387</v>
      </c>
    </row>
    <row r="58" spans="1:37" s="93" customFormat="1" ht="14" x14ac:dyDescent="0.3">
      <c r="A58" s="85" t="str">
        <f>'ESTIMATED Earned Revenue'!A59</f>
        <v>Grand Island, NE</v>
      </c>
      <c r="B58" s="85"/>
      <c r="C58" s="86">
        <f>'ESTIMATED Earned Revenue'!$I59*1.07925</f>
        <v>22816793.353500001</v>
      </c>
      <c r="D58" s="86">
        <f>'ESTIMATED Earned Revenue'!$L59*1.07925</f>
        <v>22816793.353500001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88202.760707000009</v>
      </c>
      <c r="G58" s="88">
        <f t="shared" si="0"/>
        <v>7.130661008596227E-3</v>
      </c>
      <c r="H58" s="89">
        <f t="shared" si="1"/>
        <v>3.8656948564365235E-3</v>
      </c>
      <c r="I58" s="90">
        <f t="shared" si="2"/>
        <v>-74496.05799999999</v>
      </c>
      <c r="J58" s="90">
        <f>C58*(1+'Control Panel'!$C$44)</f>
        <v>24413968.888245001</v>
      </c>
      <c r="K58" s="90">
        <f>D58*(1+'Control Panel'!$C$44)</f>
        <v>24413968.888245001</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122069.84444122501</v>
      </c>
      <c r="N58" s="91">
        <f t="shared" si="3"/>
        <v>-47335.282295265017</v>
      </c>
      <c r="O58" s="91">
        <f>J58*(1+'Control Panel'!$C$44)</f>
        <v>26122946.710422155</v>
      </c>
      <c r="P58" s="91">
        <f>K58*(1+'Control Panel'!$C$44)</f>
        <v>26122946.710422155</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130614.73355211077</v>
      </c>
      <c r="S58" s="91">
        <f t="shared" si="4"/>
        <v>-45825.664497533566</v>
      </c>
      <c r="T58" s="91">
        <f>O58*(1+'Control Panel'!$C$44)</f>
        <v>27951552.980151705</v>
      </c>
      <c r="U58" s="91">
        <f>P58*(1+'Control Panel'!$C$44)</f>
        <v>27951552.980151705</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139757.76490075854</v>
      </c>
      <c r="X58" s="91">
        <f t="shared" si="5"/>
        <v>-44065.680827208911</v>
      </c>
      <c r="Y58" s="90">
        <f>T58*(1+'Control Panel'!$C$44)</f>
        <v>29908161.688762326</v>
      </c>
      <c r="Z58" s="90">
        <f>U58*(1+'Control Panel'!$C$44)</f>
        <v>29908161.688762326</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149540.80844381163</v>
      </c>
      <c r="AC58" s="92">
        <f t="shared" si="6"/>
        <v>-42033.464894406992</v>
      </c>
      <c r="AD58" s="92">
        <f>Y58*(1+'Control Panel'!$C$44)</f>
        <v>32001733.006975692</v>
      </c>
      <c r="AE58" s="90">
        <f>Z58*(1+'Control Panel'!$C$44)</f>
        <v>32001733.006975692</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160008.66503487848</v>
      </c>
      <c r="AH58" s="90">
        <f t="shared" si="7"/>
        <v>-39705.489438587683</v>
      </c>
      <c r="AI58" s="91">
        <f t="shared" si="10"/>
        <v>920957.39832578646</v>
      </c>
      <c r="AJ58" s="91">
        <f t="shared" si="10"/>
        <v>701991.81637278432</v>
      </c>
      <c r="AK58" s="91">
        <f t="shared" si="9"/>
        <v>-218965.58195300214</v>
      </c>
    </row>
    <row r="59" spans="1:37" s="93" customFormat="1" ht="14" x14ac:dyDescent="0.3">
      <c r="A59" s="85" t="str">
        <f>'ESTIMATED Earned Revenue'!A60</f>
        <v>Newark, OH</v>
      </c>
      <c r="B59" s="85"/>
      <c r="C59" s="86">
        <f>'ESTIMATED Earned Revenue'!$I60*1.07925</f>
        <v>22945471.737412505</v>
      </c>
      <c r="D59" s="86">
        <f>'ESTIMATED Earned Revenue'!$L60*1.07925</f>
        <v>12571518.065055005</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58999.142195165019</v>
      </c>
      <c r="G59" s="88">
        <f t="shared" si="0"/>
        <v>7.10188822176733E-3</v>
      </c>
      <c r="H59" s="89">
        <f t="shared" si="1"/>
        <v>4.6930801745546291E-3</v>
      </c>
      <c r="I59" s="90">
        <f t="shared" si="2"/>
        <v>-103957.03327966001</v>
      </c>
      <c r="J59" s="90">
        <f>C59*(1+'Control Panel'!$C$44)</f>
        <v>24551654.759031381</v>
      </c>
      <c r="K59" s="90">
        <f>D59*(1+'Control Panel'!$C$44)</f>
        <v>13451524.329608856</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67257.621648044282</v>
      </c>
      <c r="N59" s="91">
        <f t="shared" si="3"/>
        <v>-102422.87683001849</v>
      </c>
      <c r="O59" s="91">
        <f>J59*(1+'Control Panel'!$C$44)</f>
        <v>26270270.592163581</v>
      </c>
      <c r="P59" s="91">
        <f>K59*(1+'Control Panel'!$C$44)</f>
        <v>14393131.032681476</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71965.655163407384</v>
      </c>
      <c r="S59" s="91">
        <f t="shared" si="4"/>
        <v>-104769.3906497198</v>
      </c>
      <c r="T59" s="91">
        <f>O59*(1+'Control Panel'!$C$44)</f>
        <v>28109189.533615034</v>
      </c>
      <c r="U59" s="91">
        <f>P59*(1+'Control Panel'!$C$44)</f>
        <v>15400650.204969181</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77003.2510248459</v>
      </c>
      <c r="X59" s="91">
        <f t="shared" si="5"/>
        <v>-107135.4678100482</v>
      </c>
      <c r="Y59" s="90">
        <f>T59*(1+'Control Panel'!$C$44)</f>
        <v>30076832.800968088</v>
      </c>
      <c r="Z59" s="90">
        <f>U59*(1+'Control Panel'!$C$44)</f>
        <v>16478695.719317025</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82393.478596585119</v>
      </c>
      <c r="AC59" s="92">
        <f t="shared" si="6"/>
        <v>-109518.13696604503</v>
      </c>
      <c r="AD59" s="92">
        <f>Y59*(1+'Control Panel'!$C$44)</f>
        <v>32182211.097035855</v>
      </c>
      <c r="AE59" s="90">
        <f>Z59*(1+'Control Panel'!$C$44)</f>
        <v>17632204.419669218</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88161.022098346089</v>
      </c>
      <c r="AH59" s="90">
        <f t="shared" si="7"/>
        <v>-111914.08855524039</v>
      </c>
      <c r="AI59" s="91">
        <f t="shared" si="10"/>
        <v>922540.98934230069</v>
      </c>
      <c r="AJ59" s="91">
        <f t="shared" si="10"/>
        <v>386781.02853122877</v>
      </c>
      <c r="AK59" s="91">
        <f t="shared" si="9"/>
        <v>-535759.96081107191</v>
      </c>
    </row>
    <row r="60" spans="1:37" s="93" customFormat="1" ht="14" x14ac:dyDescent="0.3">
      <c r="A60" s="85" t="str">
        <f>'ESTIMATED Earned Revenue'!A61</f>
        <v>Waterloo, IA</v>
      </c>
      <c r="B60" s="85"/>
      <c r="C60" s="86">
        <f>'ESTIMATED Earned Revenue'!$I61*1.07925</f>
        <v>23015515.353810005</v>
      </c>
      <c r="D60" s="86">
        <f>'ESTIMATED Earned Revenue'!$L61*1.07925</f>
        <v>23015515.353810005</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88600.204707620011</v>
      </c>
      <c r="G60" s="88">
        <f t="shared" si="0"/>
        <v>7.0863615348339768E-3</v>
      </c>
      <c r="H60" s="89">
        <f t="shared" si="1"/>
        <v>3.8495859573682355E-3</v>
      </c>
      <c r="I60" s="90">
        <f t="shared" si="2"/>
        <v>-74496.058000000005</v>
      </c>
      <c r="J60" s="90">
        <f>C60*(1+'Control Panel'!$C$44)</f>
        <v>24626601.428576708</v>
      </c>
      <c r="K60" s="90">
        <f>D60*(1+'Control Panel'!$C$44)</f>
        <v>24626601.428576708</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123133.00714288354</v>
      </c>
      <c r="N60" s="91">
        <f t="shared" si="3"/>
        <v>-46697.384674269895</v>
      </c>
      <c r="O60" s="91">
        <f>J60*(1+'Control Panel'!$C$44)</f>
        <v>26350463.528577078</v>
      </c>
      <c r="P60" s="91">
        <f>K60*(1+'Control Panel'!$C$44)</f>
        <v>26350463.528577078</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131752.31764288541</v>
      </c>
      <c r="S60" s="91">
        <f t="shared" si="4"/>
        <v>-45143.114043068781</v>
      </c>
      <c r="T60" s="91">
        <f>O60*(1+'Control Panel'!$C$44)</f>
        <v>28194995.975577474</v>
      </c>
      <c r="U60" s="91">
        <f>P60*(1+'Control Panel'!$C$44)</f>
        <v>28194995.975577474</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140974.97987788738</v>
      </c>
      <c r="X60" s="91">
        <f t="shared" si="5"/>
        <v>-43335.351840931602</v>
      </c>
      <c r="Y60" s="90">
        <f>T60*(1+'Control Panel'!$C$44)</f>
        <v>30168645.693867899</v>
      </c>
      <c r="Z60" s="90">
        <f>U60*(1+'Control Panel'!$C$44)</f>
        <v>30168645.693867899</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150843.22846933949</v>
      </c>
      <c r="AC60" s="92">
        <f t="shared" si="6"/>
        <v>-41252.012879090296</v>
      </c>
      <c r="AD60" s="92">
        <f>Y60*(1+'Control Panel'!$C$44)</f>
        <v>32280450.892438654</v>
      </c>
      <c r="AE60" s="90">
        <f>Z60*(1+'Control Panel'!$C$44)</f>
        <v>32280450.892438654</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161402.25446219326</v>
      </c>
      <c r="AH60" s="90">
        <f t="shared" si="7"/>
        <v>-38869.335782198847</v>
      </c>
      <c r="AI60" s="91">
        <f t="shared" si="10"/>
        <v>923402.9868147485</v>
      </c>
      <c r="AJ60" s="91">
        <f t="shared" si="10"/>
        <v>708105.78759518894</v>
      </c>
      <c r="AK60" s="91">
        <f t="shared" si="9"/>
        <v>-215297.19921955955</v>
      </c>
    </row>
    <row r="61" spans="1:37" s="93" customFormat="1" ht="14" x14ac:dyDescent="0.3">
      <c r="A61" s="85" t="str">
        <f>'ESTIMATED Earned Revenue'!A62</f>
        <v>Waco, TX</v>
      </c>
      <c r="B61" s="85"/>
      <c r="C61" s="86">
        <f>'ESTIMATED Earned Revenue'!$I62*1.07925</f>
        <v>23064929.322307501</v>
      </c>
      <c r="D61" s="86">
        <f>'ESTIMATED Earned Revenue'!$L62*1.07925</f>
        <v>22184615.046495002</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86938.404092990007</v>
      </c>
      <c r="G61" s="88">
        <f t="shared" si="0"/>
        <v>7.0754645879959003E-3</v>
      </c>
      <c r="H61" s="89">
        <f t="shared" si="1"/>
        <v>3.9188601610071934E-3</v>
      </c>
      <c r="I61" s="90">
        <f t="shared" si="2"/>
        <v>-76256.686551624996</v>
      </c>
      <c r="J61" s="90">
        <f>C61*(1+'Control Panel'!$C$44)</f>
        <v>24679474.374869026</v>
      </c>
      <c r="K61" s="90">
        <f>D61*(1+'Control Panel'!$C$44)</f>
        <v>23737538.099749655</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118687.69049874827</v>
      </c>
      <c r="N61" s="91">
        <f t="shared" si="3"/>
        <v>-51248.447210989805</v>
      </c>
      <c r="O61" s="91">
        <f>J61*(1+'Control Panel'!$C$44)</f>
        <v>26407037.581109859</v>
      </c>
      <c r="P61" s="91">
        <f>K61*(1+'Control Panel'!$C$44)</f>
        <v>25399165.76673213</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126995.82883366065</v>
      </c>
      <c r="S61" s="91">
        <f t="shared" si="4"/>
        <v>-50012.750957359109</v>
      </c>
      <c r="T61" s="91">
        <f>O61*(1+'Control Panel'!$C$44)</f>
        <v>28255530.211787552</v>
      </c>
      <c r="U61" s="91">
        <f>P61*(1+'Control Panel'!$C$44)</f>
        <v>27177107.370403379</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135885.5368520169</v>
      </c>
      <c r="X61" s="91">
        <f t="shared" si="5"/>
        <v>-48545.86333922224</v>
      </c>
      <c r="Y61" s="90">
        <f>T61*(1+'Control Panel'!$C$44)</f>
        <v>30233417.326612681</v>
      </c>
      <c r="Z61" s="90">
        <f>U61*(1+'Control Panel'!$C$44)</f>
        <v>29079504.886331618</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145397.52443165809</v>
      </c>
      <c r="AC61" s="92">
        <f t="shared" si="6"/>
        <v>-46827.260182261234</v>
      </c>
      <c r="AD61" s="92">
        <f>Y61*(1+'Control Panel'!$C$44)</f>
        <v>32349756.539475571</v>
      </c>
      <c r="AE61" s="90">
        <f>Z61*(1+'Control Panel'!$C$44)</f>
        <v>31115070.228374831</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155575.35114187415</v>
      </c>
      <c r="AH61" s="90">
        <f t="shared" si="7"/>
        <v>-44834.850396591763</v>
      </c>
      <c r="AI61" s="91">
        <f t="shared" si="10"/>
        <v>924011.10384438222</v>
      </c>
      <c r="AJ61" s="91">
        <f t="shared" si="10"/>
        <v>682541.93175795814</v>
      </c>
      <c r="AK61" s="91">
        <f t="shared" si="9"/>
        <v>-241469.17208642408</v>
      </c>
    </row>
    <row r="62" spans="1:37" s="93" customFormat="1" ht="14" x14ac:dyDescent="0.3">
      <c r="A62" s="85" t="str">
        <f>'ESTIMATED Earned Revenue'!A63</f>
        <v>Stockton, CA</v>
      </c>
      <c r="B62" s="85"/>
      <c r="C62" s="86">
        <f>'ESTIMATED Earned Revenue'!$I63*1.07925</f>
        <v>23886252.397500001</v>
      </c>
      <c r="D62" s="86">
        <f>'ESTIMATED Earned Revenue'!$L63*1.07925</f>
        <v>23869232.625</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90307.639249999993</v>
      </c>
      <c r="G62" s="88">
        <f t="shared" si="0"/>
        <v>6.9009459521683844E-3</v>
      </c>
      <c r="H62" s="89">
        <f t="shared" si="1"/>
        <v>3.78343286811048E-3</v>
      </c>
      <c r="I62" s="90">
        <f t="shared" si="2"/>
        <v>-74530.097545000011</v>
      </c>
      <c r="J62" s="90">
        <f>C62*(1+'Control Panel'!$C$44)</f>
        <v>25558290.065325003</v>
      </c>
      <c r="K62" s="90">
        <f>D62*(1+'Control Panel'!$C$44)</f>
        <v>25540078.908750001</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127700.39454375001</v>
      </c>
      <c r="N62" s="91">
        <f t="shared" si="3"/>
        <v>-43993.374546900013</v>
      </c>
      <c r="O62" s="91">
        <f>J62*(1+'Control Panel'!$C$44)</f>
        <v>27347370.369897757</v>
      </c>
      <c r="P62" s="91">
        <f>K62*(1+'Control Panel'!$C$44)</f>
        <v>27327884.432362504</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136639.42216181252</v>
      </c>
      <c r="S62" s="91">
        <f t="shared" si="4"/>
        <v>-42249.823206783039</v>
      </c>
      <c r="T62" s="91">
        <f>O62*(1+'Control Panel'!$C$44)</f>
        <v>29261686.295790602</v>
      </c>
      <c r="U62" s="91">
        <f>P62*(1+'Control Panel'!$C$44)</f>
        <v>29240836.342627883</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146204.18171313941</v>
      </c>
      <c r="X62" s="91">
        <f t="shared" si="5"/>
        <v>-40239.530646105821</v>
      </c>
      <c r="Y62" s="90">
        <f>T62*(1+'Control Panel'!$C$44)</f>
        <v>31310004.336495947</v>
      </c>
      <c r="Z62" s="90">
        <f>U62*(1+'Control Panel'!$C$44)</f>
        <v>31287694.886611838</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156438.47443305919</v>
      </c>
      <c r="AC62" s="92">
        <f t="shared" si="6"/>
        <v>-37939.48420062667</v>
      </c>
      <c r="AD62" s="92">
        <f>Y62*(1+'Control Panel'!$C$44)</f>
        <v>33501704.640050665</v>
      </c>
      <c r="AE62" s="90">
        <f>Z62*(1+'Control Panel'!$C$44)</f>
        <v>33477833.52867467</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167389.16764337334</v>
      </c>
      <c r="AH62" s="90">
        <f t="shared" si="7"/>
        <v>-35324.930096242781</v>
      </c>
      <c r="AI62" s="91">
        <f t="shared" si="10"/>
        <v>934118.78319179267</v>
      </c>
      <c r="AJ62" s="91">
        <f t="shared" si="10"/>
        <v>734371.64049513452</v>
      </c>
      <c r="AK62" s="91">
        <f t="shared" si="9"/>
        <v>-199747.14269665815</v>
      </c>
    </row>
    <row r="63" spans="1:37" s="93" customFormat="1" ht="14" x14ac:dyDescent="0.3">
      <c r="A63" s="85" t="str">
        <f>'ESTIMATED Earned Revenue'!A64</f>
        <v>Flint, MI</v>
      </c>
      <c r="B63" s="85"/>
      <c r="C63" s="86">
        <f>'ESTIMATED Earned Revenue'!$I64*1.07925</f>
        <v>23987505.711435001</v>
      </c>
      <c r="D63" s="86">
        <f>'ESTIMATED Earned Revenue'!$L64*1.07925</f>
        <v>23987505.711435001</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90544.185422869996</v>
      </c>
      <c r="G63" s="88">
        <f t="shared" si="0"/>
        <v>6.8802586399883264E-3</v>
      </c>
      <c r="H63" s="89">
        <f t="shared" si="1"/>
        <v>3.7746394523923755E-3</v>
      </c>
      <c r="I63" s="90">
        <f t="shared" si="2"/>
        <v>-74496.058000000005</v>
      </c>
      <c r="J63" s="90">
        <f>C63*(1+'Control Panel'!$C$44)</f>
        <v>25666631.111235455</v>
      </c>
      <c r="K63" s="90">
        <f>D63*(1+'Control Panel'!$C$44)</f>
        <v>25666631.111235455</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128333.15555617727</v>
      </c>
      <c r="N63" s="91">
        <f t="shared" si="3"/>
        <v>-43577.29562629365</v>
      </c>
      <c r="O63" s="91">
        <f>J63*(1+'Control Panel'!$C$44)</f>
        <v>27463295.289021939</v>
      </c>
      <c r="P63" s="91">
        <f>K63*(1+'Control Panel'!$C$44)</f>
        <v>27463295.289021939</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137316.4764451097</v>
      </c>
      <c r="S63" s="91">
        <f t="shared" si="4"/>
        <v>-41804.618761734222</v>
      </c>
      <c r="T63" s="91">
        <f>O63*(1+'Control Panel'!$C$44)</f>
        <v>29385725.959253475</v>
      </c>
      <c r="U63" s="91">
        <f>P63*(1+'Control Panel'!$C$44)</f>
        <v>29385725.959253475</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146928.62979626737</v>
      </c>
      <c r="X63" s="91">
        <f t="shared" si="5"/>
        <v>-39763.161889903626</v>
      </c>
      <c r="Y63" s="90">
        <f>T63*(1+'Control Panel'!$C$44)</f>
        <v>31442726.776401222</v>
      </c>
      <c r="Z63" s="90">
        <f>U63*(1+'Control Panel'!$C$44)</f>
        <v>31442726.776401222</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157213.63388200611</v>
      </c>
      <c r="AC63" s="92">
        <f t="shared" si="6"/>
        <v>-37429.769631490315</v>
      </c>
      <c r="AD63" s="92">
        <f>Y63*(1+'Control Panel'!$C$44)</f>
        <v>33643717.650749311</v>
      </c>
      <c r="AE63" s="90">
        <f>Z63*(1+'Control Panel'!$C$44)</f>
        <v>33643717.650749311</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168218.58825374657</v>
      </c>
      <c r="AH63" s="90">
        <f t="shared" si="7"/>
        <v>-34779.535507266846</v>
      </c>
      <c r="AI63" s="91">
        <f t="shared" si="10"/>
        <v>935364.86534999555</v>
      </c>
      <c r="AJ63" s="91">
        <f t="shared" si="10"/>
        <v>738010.483933307</v>
      </c>
      <c r="AK63" s="91">
        <f t="shared" si="9"/>
        <v>-197354.38141668856</v>
      </c>
    </row>
    <row r="64" spans="1:37" s="93" customFormat="1" ht="14" x14ac:dyDescent="0.3">
      <c r="A64" s="85" t="str">
        <f>'ESTIMATED Earned Revenue'!A65</f>
        <v>Des Moines, IA</v>
      </c>
      <c r="B64" s="85"/>
      <c r="C64" s="86">
        <f>'ESTIMATED Earned Revenue'!$I65*1.07925</f>
        <v>24670832.611500002</v>
      </c>
      <c r="D64" s="86">
        <f>'ESTIMATED Earned Revenue'!$L65*1.07925</f>
        <v>23279138.657250002</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89127.451314500009</v>
      </c>
      <c r="G64" s="88">
        <f t="shared" si="0"/>
        <v>6.7450863877788828E-3</v>
      </c>
      <c r="H64" s="89">
        <f t="shared" si="1"/>
        <v>3.828640424663752E-3</v>
      </c>
      <c r="I64" s="90">
        <f t="shared" si="2"/>
        <v>-77279.445908499998</v>
      </c>
      <c r="J64" s="90">
        <f>C64*(1+'Control Panel'!$C$44)</f>
        <v>26397790.894305006</v>
      </c>
      <c r="K64" s="90">
        <f>D64*(1+'Control Panel'!$C$44)</f>
        <v>24908678.363257505</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124543.39181628753</v>
      </c>
      <c r="N64" s="91">
        <f t="shared" si="3"/>
        <v>-48829.378932322492</v>
      </c>
      <c r="O64" s="91">
        <f>J64*(1+'Control Panel'!$C$44)</f>
        <v>28245636.256906357</v>
      </c>
      <c r="P64" s="91">
        <f>K64*(1+'Control Panel'!$C$44)</f>
        <v>26652285.848685533</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133261.42924342767</v>
      </c>
      <c r="S64" s="91">
        <f t="shared" si="4"/>
        <v>-47424.347899185086</v>
      </c>
      <c r="T64" s="91">
        <f>O64*(1+'Control Panel'!$C$44)</f>
        <v>30222830.794889804</v>
      </c>
      <c r="U64" s="91">
        <f>P64*(1+'Control Panel'!$C$44)</f>
        <v>28517945.858093522</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142589.72929046763</v>
      </c>
      <c r="X64" s="91">
        <f t="shared" si="5"/>
        <v>-45776.272066976002</v>
      </c>
      <c r="Y64" s="90">
        <f>T64*(1+'Control Panel'!$C$44)</f>
        <v>32338428.950532094</v>
      </c>
      <c r="Z64" s="90">
        <f>U64*(1+'Control Panel'!$C$44)</f>
        <v>30514202.068160072</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152571.01034080036</v>
      </c>
      <c r="AC64" s="92">
        <f t="shared" si="6"/>
        <v>-43863.7975209578</v>
      </c>
      <c r="AD64" s="92">
        <f>Y64*(1+'Control Panel'!$C$44)</f>
        <v>34602118.977069341</v>
      </c>
      <c r="AE64" s="90">
        <f>Z64*(1+'Control Panel'!$C$44)</f>
        <v>32650196.212931279</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163250.9810646564</v>
      </c>
      <c r="AH64" s="90">
        <f t="shared" si="7"/>
        <v>-41663.945348997077</v>
      </c>
      <c r="AI64" s="91">
        <f t="shared" si="10"/>
        <v>943774.28352407808</v>
      </c>
      <c r="AJ64" s="91">
        <f t="shared" si="10"/>
        <v>716216.5417556396</v>
      </c>
      <c r="AK64" s="91">
        <f t="shared" si="9"/>
        <v>-227557.74176843849</v>
      </c>
    </row>
    <row r="65" spans="1:37" s="93" customFormat="1" ht="14" x14ac:dyDescent="0.3">
      <c r="A65" s="85" t="str">
        <f>'ESTIMATED Earned Revenue'!A66</f>
        <v>Falls Creek, PA</v>
      </c>
      <c r="B65" s="85"/>
      <c r="C65" s="86">
        <f>'ESTIMATED Earned Revenue'!$I66*1.07925</f>
        <v>26384696.721000001</v>
      </c>
      <c r="D65" s="86">
        <f>'ESTIMATED Earned Revenue'!$L66*1.07925</f>
        <v>26370866.13225</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95310.906264499994</v>
      </c>
      <c r="G65" s="88">
        <f t="shared" si="0"/>
        <v>6.4368610046150708E-3</v>
      </c>
      <c r="H65" s="89">
        <f t="shared" si="1"/>
        <v>3.6142501268830313E-3</v>
      </c>
      <c r="I65" s="90">
        <f t="shared" si="2"/>
        <v>-74523.719177500025</v>
      </c>
      <c r="J65" s="90">
        <f>C65*(1+'Control Panel'!$C$44)</f>
        <v>28231625.491470002</v>
      </c>
      <c r="K65" s="90">
        <f>D65*(1+'Control Panel'!$C$44)</f>
        <v>28216826.7615075</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141084.1338075375</v>
      </c>
      <c r="N65" s="91">
        <f t="shared" si="3"/>
        <v>-35956.306135402527</v>
      </c>
      <c r="O65" s="91">
        <f>J65*(1+'Control Panel'!$C$44)</f>
        <v>30207839.275872905</v>
      </c>
      <c r="P65" s="91">
        <f>K65*(1+'Control Panel'!$C$44)</f>
        <v>30192004.634813026</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150960.02317406514</v>
      </c>
      <c r="S65" s="91">
        <f t="shared" si="4"/>
        <v>-33650.160006480699</v>
      </c>
      <c r="T65" s="91">
        <f>O65*(1+'Control Panel'!$C$44)</f>
        <v>32322388.025184009</v>
      </c>
      <c r="U65" s="91">
        <f>P65*(1+'Control Panel'!$C$44)</f>
        <v>32305444.95924994</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160570.33487774982</v>
      </c>
      <c r="X65" s="91">
        <f t="shared" si="5"/>
        <v>-31994.780940282246</v>
      </c>
      <c r="Y65" s="90">
        <f>T65*(1+'Control Panel'!$C$44)</f>
        <v>34584955.186946891</v>
      </c>
      <c r="Z65" s="90">
        <f>U65*(1+'Control Panel'!$C$44)</f>
        <v>34566826.106397435</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169264.09831919233</v>
      </c>
      <c r="AC65" s="92">
        <f t="shared" si="6"/>
        <v>-31663.762015395419</v>
      </c>
      <c r="AD65" s="92">
        <f>Y65*(1+'Control Panel'!$C$44)</f>
        <v>37005902.050033174</v>
      </c>
      <c r="AE65" s="90">
        <f>Z65*(1+'Control Panel'!$C$44)</f>
        <v>36986503.933845259</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178490.04040153578</v>
      </c>
      <c r="AH65" s="90">
        <f t="shared" si="7"/>
        <v>-31232.452158045344</v>
      </c>
      <c r="AI65" s="91">
        <f t="shared" si="10"/>
        <v>964866.0918356867</v>
      </c>
      <c r="AJ65" s="91">
        <f t="shared" si="10"/>
        <v>800368.63058008056</v>
      </c>
      <c r="AK65" s="91">
        <f t="shared" si="9"/>
        <v>-164497.46125560615</v>
      </c>
    </row>
    <row r="66" spans="1:37" s="93" customFormat="1" ht="14" x14ac:dyDescent="0.3">
      <c r="A66" s="85" t="str">
        <f>'ESTIMATED Earned Revenue'!A67</f>
        <v>Muskegon, MI</v>
      </c>
      <c r="B66" s="85"/>
      <c r="C66" s="86">
        <f>'ESTIMATED Earned Revenue'!$I67*1.07925</f>
        <v>26872398.712102503</v>
      </c>
      <c r="D66" s="86">
        <f>'ESTIMATED Earned Revenue'!$L67*1.07925</f>
        <v>21187802.122342501</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84847.99436702751</v>
      </c>
      <c r="G66" s="88">
        <f t="shared" si="0"/>
        <v>6.3563372683688793E-3</v>
      </c>
      <c r="H66" s="89">
        <f t="shared" si="1"/>
        <v>4.0045679998849644E-3</v>
      </c>
      <c r="I66" s="90">
        <f t="shared" si="2"/>
        <v>-85962.035057177505</v>
      </c>
      <c r="J66" s="90">
        <f>C66*(1+'Control Panel'!$C$44)</f>
        <v>28753466.62194968</v>
      </c>
      <c r="K66" s="90">
        <f>D66*(1+'Control Panel'!$C$44)</f>
        <v>22670948.270906478</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113354.74135453239</v>
      </c>
      <c r="N66" s="91">
        <f t="shared" si="3"/>
        <v>-64729.380849366979</v>
      </c>
      <c r="O66" s="91">
        <f>J66*(1+'Control Panel'!$C$44)</f>
        <v>30766209.285486158</v>
      </c>
      <c r="P66" s="91">
        <f>K66*(1+'Control Panel'!$C$44)</f>
        <v>24257914.649869934</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121289.57324934968</v>
      </c>
      <c r="S66" s="91">
        <f t="shared" si="4"/>
        <v>-64437.349950422664</v>
      </c>
      <c r="T66" s="91">
        <f>O66*(1+'Control Panel'!$C$44)</f>
        <v>32919843.93547019</v>
      </c>
      <c r="U66" s="91">
        <f>P66*(1+'Control Panel'!$C$44)</f>
        <v>25955968.675360832</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129779.84337680416</v>
      </c>
      <c r="X66" s="91">
        <f t="shared" si="5"/>
        <v>-63980.18426180027</v>
      </c>
      <c r="Y66" s="90">
        <f>T66*(1+'Control Panel'!$C$44)</f>
        <v>35224233.010953106</v>
      </c>
      <c r="Z66" s="90">
        <f>U66*(1+'Control Panel'!$C$44)</f>
        <v>27772886.482636094</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138864.43241318048</v>
      </c>
      <c r="AC66" s="92">
        <f t="shared" si="6"/>
        <v>-63341.98356941971</v>
      </c>
      <c r="AD66" s="92">
        <f>Y66*(1+'Control Panel'!$C$44)</f>
        <v>37689929.321719825</v>
      </c>
      <c r="AE66" s="90">
        <f>Z66*(1+'Control Panel'!$C$44)</f>
        <v>29716988.536420621</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148584.94268210311</v>
      </c>
      <c r="AH66" s="90">
        <f t="shared" si="7"/>
        <v>-62505.604420851334</v>
      </c>
      <c r="AI66" s="91">
        <f t="shared" si="10"/>
        <v>970868.03612783074</v>
      </c>
      <c r="AJ66" s="91">
        <f t="shared" si="10"/>
        <v>651873.53307596978</v>
      </c>
      <c r="AK66" s="91">
        <f t="shared" si="9"/>
        <v>-318994.50305186096</v>
      </c>
    </row>
    <row r="67" spans="1:37" s="93" customFormat="1" ht="14" x14ac:dyDescent="0.3">
      <c r="A67" s="85" t="str">
        <f>'ESTIMATED Earned Revenue'!A68</f>
        <v>Charleston, WV</v>
      </c>
      <c r="B67" s="85"/>
      <c r="C67" s="86">
        <f>'ESTIMATED Earned Revenue'!$I68*1.07925</f>
        <v>27360580.473000001</v>
      </c>
      <c r="D67" s="86">
        <f>'ESTIMATED Earned Revenue'!$L68*1.07925</f>
        <v>23277810.100500003</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89124.794201000012</v>
      </c>
      <c r="G67" s="88">
        <f t="shared" ref="G67:G130" si="11">E67/$C67</f>
        <v>6.2786092245200155E-3</v>
      </c>
      <c r="H67" s="89">
        <f t="shared" ref="H67:H130" si="12">F67/$D67</f>
        <v>3.8287447924100744E-3</v>
      </c>
      <c r="I67" s="90">
        <f t="shared" ref="I67:I130" si="13">F67-E67</f>
        <v>-82661.598744999996</v>
      </c>
      <c r="J67" s="90">
        <f>C67*(1+'Control Panel'!$C$44)</f>
        <v>29275821.106110003</v>
      </c>
      <c r="K67" s="90">
        <f>D67*(1+'Control Panel'!$C$44)</f>
        <v>24907256.807535004</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124536.28403767502</v>
      </c>
      <c r="N67" s="91">
        <f t="shared" ref="N67:N130" si="14">M67-L67</f>
        <v>-54592.547134545006</v>
      </c>
      <c r="O67" s="91">
        <f>J67*(1+'Control Panel'!$C$44)</f>
        <v>31325128.583537705</v>
      </c>
      <c r="P67" s="91">
        <f>K67*(1+'Control Panel'!$C$44)</f>
        <v>26650764.784062456</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133253.82392031228</v>
      </c>
      <c r="S67" s="91">
        <f t="shared" ref="S67:S130" si="15">R67-Q67</f>
        <v>-53590.937875563162</v>
      </c>
      <c r="T67" s="91">
        <f>O67*(1+'Control Panel'!$C$44)</f>
        <v>33517887.584385347</v>
      </c>
      <c r="U67" s="91">
        <f>P67*(1+'Control Panel'!$C$44)</f>
        <v>28516318.318946831</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142581.59159473417</v>
      </c>
      <c r="X67" s="91">
        <f t="shared" ref="X67:X130" si="16">W67-V67</f>
        <v>-52374.523341700551</v>
      </c>
      <c r="Y67" s="90">
        <f>T67*(1+'Control Panel'!$C$44)</f>
        <v>35864139.71529232</v>
      </c>
      <c r="Z67" s="90">
        <f>U67*(1+'Control Panel'!$C$44)</f>
        <v>30512460.601273112</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152562.30300636558</v>
      </c>
      <c r="AC67" s="92">
        <f t="shared" ref="AC67:AC130" si="17">AB67-AA67</f>
        <v>-50923.926384913037</v>
      </c>
      <c r="AD67" s="92">
        <f>Y67*(1+'Control Panel'!$C$44)</f>
        <v>38374629.495362781</v>
      </c>
      <c r="AE67" s="90">
        <f>Z67*(1+'Control Panel'!$C$44)</f>
        <v>32648332.843362231</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163241.66421681116</v>
      </c>
      <c r="AH67" s="90">
        <f t="shared" ref="AH67:AH130" si="18">AG67-AF67</f>
        <v>-49218.283233429189</v>
      </c>
      <c r="AI67" s="91">
        <f t="shared" ref="AI67:AJ98" si="19">L67+Q67+V67+AA67+AF67</f>
        <v>976875.88474604918</v>
      </c>
      <c r="AJ67" s="91">
        <f t="shared" si="19"/>
        <v>716175.66677589819</v>
      </c>
      <c r="AK67" s="91">
        <f t="shared" ref="AK67:AK130" si="20">AJ67-AI67</f>
        <v>-260700.21797015099</v>
      </c>
    </row>
    <row r="68" spans="1:37" s="93" customFormat="1" ht="14" x14ac:dyDescent="0.3">
      <c r="A68" s="85" t="str">
        <f>'ESTIMATED Earned Revenue'!A69</f>
        <v>Wichita, KS</v>
      </c>
      <c r="B68" s="85"/>
      <c r="C68" s="86">
        <f>'ESTIMATED Earned Revenue'!$I69*1.07925</f>
        <v>27431125.293097503</v>
      </c>
      <c r="D68" s="86">
        <f>'ESTIMATED Earned Revenue'!$L69*1.07925</f>
        <v>25552732.758847501</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93674.639517695003</v>
      </c>
      <c r="G68" s="88">
        <f t="shared" si="11"/>
        <v>6.2676058947336421E-3</v>
      </c>
      <c r="H68" s="89">
        <f t="shared" si="12"/>
        <v>3.6659343014989521E-3</v>
      </c>
      <c r="I68" s="90">
        <f t="shared" si="13"/>
        <v>-78252.84306850002</v>
      </c>
      <c r="J68" s="90">
        <f>C68*(1+'Control Panel'!$C$44)</f>
        <v>29351304.063614331</v>
      </c>
      <c r="K68" s="90">
        <f>D68*(1+'Control Panel'!$C$44)</f>
        <v>27341424.051966827</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136707.12025983413</v>
      </c>
      <c r="N68" s="91">
        <f t="shared" si="14"/>
        <v>-42572.676827394549</v>
      </c>
      <c r="O68" s="91">
        <f>J68*(1+'Control Panel'!$C$44)</f>
        <v>31405895.348067336</v>
      </c>
      <c r="P68" s="91">
        <f>K68*(1+'Control Panel'!$C$44)</f>
        <v>29255323.735604506</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146276.61867802253</v>
      </c>
      <c r="S68" s="91">
        <f t="shared" si="15"/>
        <v>-40729.676646912179</v>
      </c>
      <c r="T68" s="91">
        <f>O68*(1+'Control Panel'!$C$44)</f>
        <v>33604308.022432052</v>
      </c>
      <c r="U68" s="91">
        <f>P68*(1+'Control Panel'!$C$44)</f>
        <v>31303196.397096824</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156515.98198548413</v>
      </c>
      <c r="X68" s="91">
        <f t="shared" si="16"/>
        <v>-38612.973827044014</v>
      </c>
      <c r="Y68" s="90">
        <f>T68*(1+'Control Panel'!$C$44)</f>
        <v>35956609.584002294</v>
      </c>
      <c r="Z68" s="90">
        <f>U68*(1+'Control Panel'!$C$44)</f>
        <v>33494420.144893605</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166046.88043468085</v>
      </c>
      <c r="AC68" s="92">
        <f t="shared" si="17"/>
        <v>-37624.288694017712</v>
      </c>
      <c r="AD68" s="92">
        <f>Y68*(1+'Control Panel'!$C$44)</f>
        <v>38473572.254882455</v>
      </c>
      <c r="AE68" s="90">
        <f>Z68*(1+'Control Panel'!$C$44)</f>
        <v>35839029.555036157</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175047.61726510848</v>
      </c>
      <c r="AH68" s="90">
        <f t="shared" si="18"/>
        <v>-37610.21570417122</v>
      </c>
      <c r="AI68" s="91">
        <f t="shared" si="19"/>
        <v>977744.05032266979</v>
      </c>
      <c r="AJ68" s="91">
        <f t="shared" si="19"/>
        <v>780594.21862313012</v>
      </c>
      <c r="AK68" s="91">
        <f t="shared" si="20"/>
        <v>-197149.83169953967</v>
      </c>
    </row>
    <row r="69" spans="1:37" s="93" customFormat="1" ht="14" x14ac:dyDescent="0.3">
      <c r="A69" s="85" t="str">
        <f>'ESTIMATED Earned Revenue'!A70</f>
        <v>Dallas, TX</v>
      </c>
      <c r="B69" s="85"/>
      <c r="C69" s="86">
        <f>'ESTIMATED Earned Revenue'!$I70*1.07925</f>
        <v>27732775.473832503</v>
      </c>
      <c r="D69" s="86">
        <f>'ESTIMATED Earned Revenue'!$L70*1.07925</f>
        <v>27732775.473832503</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98034.724947665003</v>
      </c>
      <c r="G69" s="88">
        <f t="shared" si="11"/>
        <v>6.2211870250944738E-3</v>
      </c>
      <c r="H69" s="89">
        <f t="shared" si="12"/>
        <v>3.5349770541418224E-3</v>
      </c>
      <c r="I69" s="90">
        <f t="shared" si="13"/>
        <v>-74496.058000000019</v>
      </c>
      <c r="J69" s="90">
        <f>C69*(1+'Control Panel'!$C$44)</f>
        <v>29674069.757000782</v>
      </c>
      <c r="K69" s="90">
        <f>D69*(1+'Control Panel'!$C$44)</f>
        <v>29674069.757000782</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148370.34878500391</v>
      </c>
      <c r="N69" s="91">
        <f t="shared" si="14"/>
        <v>-31554.979688997671</v>
      </c>
      <c r="O69" s="91">
        <f>J69*(1+'Control Panel'!$C$44)</f>
        <v>31751254.639990836</v>
      </c>
      <c r="P69" s="91">
        <f>K69*(1+'Control Panel'!$C$44)</f>
        <v>31751254.639990836</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157053.76391997252</v>
      </c>
      <c r="S69" s="91">
        <f t="shared" si="15"/>
        <v>-30643.24998880917</v>
      </c>
      <c r="T69" s="91">
        <f>O69*(1+'Control Panel'!$C$44)</f>
        <v>33973842.464790195</v>
      </c>
      <c r="U69" s="91">
        <f>P69*(1+'Control Panel'!$C$44)</f>
        <v>33973842.464790195</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165575.52739437058</v>
      </c>
      <c r="X69" s="91">
        <f t="shared" si="16"/>
        <v>-30292.497302873846</v>
      </c>
      <c r="Y69" s="90">
        <f>T69*(1+'Control Panel'!$C$44)</f>
        <v>36352011.437325507</v>
      </c>
      <c r="Z69" s="90">
        <f>U69*(1+'Control Panel'!$C$44)</f>
        <v>36352011.437325507</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174619.65431197654</v>
      </c>
      <c r="AC69" s="92">
        <f t="shared" si="17"/>
        <v>-29842.318523368449</v>
      </c>
      <c r="AD69" s="92">
        <f>Y69*(1+'Control Panel'!$C$44)</f>
        <v>38896652.237938292</v>
      </c>
      <c r="AE69" s="90">
        <f>Z69*(1+'Control Panel'!$C$44)</f>
        <v>38896652.237938292</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184220.48531381489</v>
      </c>
      <c r="AH69" s="90">
        <f t="shared" si="18"/>
        <v>-29283.507621576486</v>
      </c>
      <c r="AI69" s="91">
        <f t="shared" si="19"/>
        <v>981456.33285076404</v>
      </c>
      <c r="AJ69" s="91">
        <f t="shared" si="19"/>
        <v>829839.77972513856</v>
      </c>
      <c r="AK69" s="91">
        <f t="shared" si="20"/>
        <v>-151616.55312562548</v>
      </c>
    </row>
    <row r="70" spans="1:37" s="93" customFormat="1" ht="14" x14ac:dyDescent="0.3">
      <c r="A70" s="85" t="str">
        <f>'ESTIMATED Earned Revenue'!A71</f>
        <v>Hagerstown, MD</v>
      </c>
      <c r="B70" s="85"/>
      <c r="C70" s="86">
        <f>'ESTIMATED Earned Revenue'!$I71*1.07925</f>
        <v>28633209.408750001</v>
      </c>
      <c r="D70" s="86">
        <f>'ESTIMATED Earned Revenue'!$L71*1.07925</f>
        <v>20244522.93375</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82018.156801250007</v>
      </c>
      <c r="G70" s="88">
        <f t="shared" si="11"/>
        <v>6.0884425608337895E-3</v>
      </c>
      <c r="H70" s="89">
        <f t="shared" si="12"/>
        <v>4.0513751333955171E-3</v>
      </c>
      <c r="I70" s="90">
        <f t="shared" si="13"/>
        <v>-92313.494016250013</v>
      </c>
      <c r="J70" s="90">
        <f>C70*(1+'Control Panel'!$C$44)</f>
        <v>30637534.067362502</v>
      </c>
      <c r="K70" s="90">
        <f>D70*(1+'Control Panel'!$C$44)</f>
        <v>21661639.539112501</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108308.1976955625</v>
      </c>
      <c r="N70" s="91">
        <f t="shared" si="14"/>
        <v>-73544.059399162536</v>
      </c>
      <c r="O70" s="91">
        <f>J70*(1+'Control Panel'!$C$44)</f>
        <v>32782161.452077881</v>
      </c>
      <c r="P70" s="91">
        <f>K70*(1+'Control Panel'!$C$44)</f>
        <v>23177954.306850377</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115889.77153425189</v>
      </c>
      <c r="S70" s="91">
        <f t="shared" si="15"/>
        <v>-73869.055998703901</v>
      </c>
      <c r="T70" s="91">
        <f>O70*(1+'Control Panel'!$C$44)</f>
        <v>35076912.753723331</v>
      </c>
      <c r="U70" s="91">
        <f>P70*(1+'Control Panel'!$C$44)</f>
        <v>24800411.108329907</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124002.05554164953</v>
      </c>
      <c r="X70" s="91">
        <f t="shared" si="16"/>
        <v>-74072.109733461155</v>
      </c>
      <c r="Y70" s="90">
        <f>T70*(1+'Control Panel'!$C$44)</f>
        <v>37532296.646483965</v>
      </c>
      <c r="Z70" s="90">
        <f>U70*(1+'Control Panel'!$C$44)</f>
        <v>26536439.885913003</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132682.19942956502</v>
      </c>
      <c r="AC70" s="92">
        <f t="shared" si="17"/>
        <v>-74140.343824096897</v>
      </c>
      <c r="AD70" s="92">
        <f>Y70*(1+'Control Panel'!$C$44)</f>
        <v>40159557.411737844</v>
      </c>
      <c r="AE70" s="90">
        <f>Z70*(1+'Control Panel'!$C$44)</f>
        <v>28393990.677926917</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141969.95338963458</v>
      </c>
      <c r="AH70" s="90">
        <f t="shared" si="18"/>
        <v>-74059.849893355888</v>
      </c>
      <c r="AI70" s="91">
        <f t="shared" si="19"/>
        <v>992537.59643944399</v>
      </c>
      <c r="AJ70" s="91">
        <f t="shared" si="19"/>
        <v>622852.17759066354</v>
      </c>
      <c r="AK70" s="91">
        <f t="shared" si="20"/>
        <v>-369685.41884878045</v>
      </c>
    </row>
    <row r="71" spans="1:37" s="93" customFormat="1" ht="14" x14ac:dyDescent="0.3">
      <c r="A71" s="85" t="str">
        <f>'ESTIMATED Earned Revenue'!A72</f>
        <v>Madison, WI</v>
      </c>
      <c r="B71" s="85"/>
      <c r="C71" s="86">
        <f>'ESTIMATED Earned Revenue'!$I72*1.07925</f>
        <v>29394510.20025</v>
      </c>
      <c r="D71" s="86">
        <f>'ESTIMATED Earned Revenue'!$L72*1.07925</f>
        <v>29394510.20025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101358.1944005</v>
      </c>
      <c r="G71" s="88">
        <f t="shared" si="11"/>
        <v>5.982554266170571E-3</v>
      </c>
      <c r="H71" s="89">
        <f t="shared" si="12"/>
        <v>3.4482015080366246E-3</v>
      </c>
      <c r="I71" s="90">
        <f t="shared" si="13"/>
        <v>-74496.058000000005</v>
      </c>
      <c r="J71" s="90">
        <f>C71*(1+'Control Panel'!$C$44)</f>
        <v>31452125.914267503</v>
      </c>
      <c r="K71" s="90">
        <f>D71*(1+'Control Panel'!$C$44)</f>
        <v>31452125.914267503</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154356.37774280252</v>
      </c>
      <c r="N71" s="91">
        <f t="shared" si="14"/>
        <v>-29125.063045732502</v>
      </c>
      <c r="O71" s="91">
        <f>J71*(1+'Control Panel'!$C$44)</f>
        <v>33653774.728266232</v>
      </c>
      <c r="P71" s="91">
        <f>K71*(1+'Control Panel'!$C$44)</f>
        <v>33653774.728266232</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162761.32418479869</v>
      </c>
      <c r="S71" s="91">
        <f t="shared" si="15"/>
        <v>-28740.729900533799</v>
      </c>
      <c r="T71" s="91">
        <f>O71*(1+'Control Panel'!$C$44)</f>
        <v>36009538.95924487</v>
      </c>
      <c r="U71" s="91">
        <f>P71*(1+'Control Panel'!$C$44)</f>
        <v>36009538.95924487</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171682.6168777346</v>
      </c>
      <c r="X71" s="91">
        <f t="shared" si="16"/>
        <v>-28256.800808419182</v>
      </c>
      <c r="Y71" s="90">
        <f>T71*(1+'Control Panel'!$C$44)</f>
        <v>38530206.686392009</v>
      </c>
      <c r="Z71" s="90">
        <f>U71*(1+'Control Panel'!$C$44)</f>
        <v>38530206.686392009</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181154.24005917605</v>
      </c>
      <c r="AC71" s="92">
        <f t="shared" si="17"/>
        <v>-27664.123274301935</v>
      </c>
      <c r="AD71" s="92">
        <f>Y71*(1+'Control Panel'!$C$44)</f>
        <v>41227321.154439449</v>
      </c>
      <c r="AE71" s="90">
        <f>Z71*(1+'Control Panel'!$C$44)</f>
        <v>41227321.154439449</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191212.49206331835</v>
      </c>
      <c r="AH71" s="90">
        <f t="shared" si="18"/>
        <v>-26952.838705075352</v>
      </c>
      <c r="AI71" s="91">
        <f t="shared" si="19"/>
        <v>1001906.606661893</v>
      </c>
      <c r="AJ71" s="91">
        <f t="shared" si="19"/>
        <v>861167.05092783028</v>
      </c>
      <c r="AK71" s="91">
        <f t="shared" si="20"/>
        <v>-140739.55573406268</v>
      </c>
    </row>
    <row r="72" spans="1:37" s="93" customFormat="1" ht="14" x14ac:dyDescent="0.3">
      <c r="A72" s="85" t="s">
        <v>56</v>
      </c>
      <c r="B72" s="85"/>
      <c r="C72" s="86">
        <f>'ESTIMATED Earned Revenue'!$I73*1.07925</f>
        <v>29855838.850500003</v>
      </c>
      <c r="D72" s="86">
        <f>'ESTIMATED Earned Revenue'!$L73*1.07925</f>
        <v>29855838.850500003</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102280.85170100001</v>
      </c>
      <c r="G72" s="88">
        <f t="shared" si="11"/>
        <v>5.9210163407630891E-3</v>
      </c>
      <c r="H72" s="89">
        <f t="shared" si="12"/>
        <v>3.4258240812847598E-3</v>
      </c>
      <c r="I72" s="90">
        <f t="shared" si="13"/>
        <v>-74496.05799999999</v>
      </c>
      <c r="J72" s="90">
        <f>C72*(1+'Control Panel'!$C$44)</f>
        <v>31945747.570035003</v>
      </c>
      <c r="K72" s="90">
        <f>D72*(1+'Control Panel'!$C$44)</f>
        <v>31945747.570035003</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155837.242710105</v>
      </c>
      <c r="N72" s="91">
        <f t="shared" si="14"/>
        <v>-28631.441389965039</v>
      </c>
      <c r="O72" s="91">
        <f>J72*(1+'Control Panel'!$C$44)</f>
        <v>34181949.899937458</v>
      </c>
      <c r="P72" s="91">
        <f>K72*(1+'Control Panel'!$C$44)</f>
        <v>34181949.899937458</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164345.84969981239</v>
      </c>
      <c r="S72" s="91">
        <f t="shared" si="15"/>
        <v>-28212.554728862568</v>
      </c>
      <c r="T72" s="91">
        <f>O72*(1+'Control Panel'!$C$44)</f>
        <v>36574686.392933086</v>
      </c>
      <c r="U72" s="91">
        <f>P72*(1+'Control Panel'!$C$44)</f>
        <v>36574686.392933086</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173378.05917879925</v>
      </c>
      <c r="X72" s="91">
        <f t="shared" si="16"/>
        <v>-27691.653374730959</v>
      </c>
      <c r="Y72" s="90">
        <f>T72*(1+'Control Panel'!$C$44)</f>
        <v>39134914.440438405</v>
      </c>
      <c r="Z72" s="90">
        <f>U72*(1+'Control Panel'!$C$44)</f>
        <v>39134914.440438405</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182968.36332131524</v>
      </c>
      <c r="AC72" s="92">
        <f t="shared" si="17"/>
        <v>-27059.415520255541</v>
      </c>
      <c r="AD72" s="92">
        <f>Y72*(1+'Control Panel'!$C$44)</f>
        <v>41874358.451269098</v>
      </c>
      <c r="AE72" s="90">
        <f>Z72*(1+'Control Panel'!$C$44)</f>
        <v>41874358.451269098</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193153.60395380729</v>
      </c>
      <c r="AH72" s="90">
        <f t="shared" si="18"/>
        <v>-26305.801408245694</v>
      </c>
      <c r="AI72" s="91">
        <f t="shared" si="19"/>
        <v>1007583.985285899</v>
      </c>
      <c r="AJ72" s="91">
        <f t="shared" si="19"/>
        <v>869683.11886383919</v>
      </c>
      <c r="AK72" s="91">
        <f t="shared" si="20"/>
        <v>-137900.86642205983</v>
      </c>
    </row>
    <row r="73" spans="1:37" s="93" customFormat="1" ht="14" x14ac:dyDescent="0.3">
      <c r="A73" s="85" t="str">
        <f>'ESTIMATED Earned Revenue'!A74</f>
        <v>Corpus Christi, TX</v>
      </c>
      <c r="B73" s="85"/>
      <c r="C73" s="86">
        <f>'ESTIMATED Earned Revenue'!$I74*1.07925</f>
        <v>29998399.962306648</v>
      </c>
      <c r="D73" s="86">
        <f>'ESTIMATED Earned Revenue'!$L74*1.07925</f>
        <v>27259688.490579374</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97088.55098115874</v>
      </c>
      <c r="G73" s="88">
        <f t="shared" si="11"/>
        <v>5.902382531971501E-3</v>
      </c>
      <c r="H73" s="89">
        <f t="shared" si="12"/>
        <v>3.5616163044090324E-3</v>
      </c>
      <c r="I73" s="90">
        <f t="shared" si="13"/>
        <v>-79973.480943454546</v>
      </c>
      <c r="J73" s="90">
        <f>C73*(1+'Control Panel'!$C$44)</f>
        <v>32098287.959668115</v>
      </c>
      <c r="K73" s="90">
        <f>D73*(1+'Control Panel'!$C$44)</f>
        <v>29167866.684919931</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145839.33342459967</v>
      </c>
      <c r="N73" s="91">
        <f t="shared" si="14"/>
        <v>-38934.431454736594</v>
      </c>
      <c r="O73" s="91">
        <f>J73*(1+'Control Panel'!$C$44)</f>
        <v>34345168.116844885</v>
      </c>
      <c r="P73" s="91">
        <f>K73*(1+'Control Panel'!$C$44)</f>
        <v>31209617.352864329</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155428.85205859298</v>
      </c>
      <c r="S73" s="91">
        <f t="shared" si="15"/>
        <v>-37455.98880389682</v>
      </c>
      <c r="T73" s="91">
        <f>O73*(1+'Control Panel'!$C$44)</f>
        <v>36749329.885024026</v>
      </c>
      <c r="U73" s="91">
        <f>P73*(1+'Control Panel'!$C$44)</f>
        <v>33394290.567564834</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163836.87170269451</v>
      </c>
      <c r="X73" s="91">
        <f t="shared" si="16"/>
        <v>-37582.127835017571</v>
      </c>
      <c r="Y73" s="90">
        <f>T73*(1+'Control Panel'!$C$44)</f>
        <v>39321782.976975709</v>
      </c>
      <c r="Z73" s="90">
        <f>U73*(1+'Control Panel'!$C$44)</f>
        <v>35731890.907294378</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172759.29272188316</v>
      </c>
      <c r="AC73" s="92">
        <f t="shared" si="17"/>
        <v>-37642.223192762234</v>
      </c>
      <c r="AD73" s="92">
        <f>Y73*(1+'Control Panel'!$C$44)</f>
        <v>42074307.785364009</v>
      </c>
      <c r="AE73" s="90">
        <f>Z73*(1+'Control Panel'!$C$44)</f>
        <v>38233123.270804986</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182229.89841241497</v>
      </c>
      <c r="AH73" s="90">
        <f t="shared" si="18"/>
        <v>-37629.405617827841</v>
      </c>
      <c r="AI73" s="91">
        <f t="shared" si="19"/>
        <v>1009338.4252244263</v>
      </c>
      <c r="AJ73" s="91">
        <f t="shared" si="19"/>
        <v>820094.24832018523</v>
      </c>
      <c r="AK73" s="91">
        <f t="shared" si="20"/>
        <v>-189244.17690424109</v>
      </c>
    </row>
    <row r="74" spans="1:37" s="93" customFormat="1" ht="14" x14ac:dyDescent="0.3">
      <c r="A74" s="85" t="str">
        <f>'ESTIMATED Earned Revenue'!A75</f>
        <v>Long Beach, CA</v>
      </c>
      <c r="B74" s="85"/>
      <c r="C74" s="86">
        <f>'ESTIMATED Earned Revenue'!$I75*1.07925</f>
        <v>30262587.982732501</v>
      </c>
      <c r="D74" s="86">
        <f>'ESTIMATED Earned Revenue'!$L75*1.07925</f>
        <v>28550432.7360975</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99670.039472195</v>
      </c>
      <c r="G74" s="88">
        <f t="shared" si="11"/>
        <v>5.8683152963254874E-3</v>
      </c>
      <c r="H74" s="89">
        <f t="shared" si="12"/>
        <v>3.4910167699902504E-3</v>
      </c>
      <c r="I74" s="90">
        <f t="shared" si="13"/>
        <v>-77920.368493270013</v>
      </c>
      <c r="J74" s="90">
        <f>C74*(1+'Control Panel'!$C$44)</f>
        <v>32380969.141523778</v>
      </c>
      <c r="K74" s="90">
        <f>D74*(1+'Control Panel'!$C$44)</f>
        <v>30548963.027624328</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151646.88908287298</v>
      </c>
      <c r="N74" s="91">
        <f t="shared" si="14"/>
        <v>-33692.238160174602</v>
      </c>
      <c r="O74" s="91">
        <f>J74*(1+'Control Panel'!$C$44)</f>
        <v>34647636.981430449</v>
      </c>
      <c r="P74" s="91">
        <f>K74*(1+'Control Panel'!$C$44)</f>
        <v>32687390.439558033</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159862.17131867411</v>
      </c>
      <c r="S74" s="91">
        <f t="shared" si="15"/>
        <v>-33627.607272986817</v>
      </c>
      <c r="T74" s="91">
        <f>O74*(1+'Control Panel'!$C$44)</f>
        <v>37072971.570130579</v>
      </c>
      <c r="U74" s="91">
        <f>P74*(1+'Control Panel'!$C$44)</f>
        <v>34975507.770327099</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168580.52331098128</v>
      </c>
      <c r="X74" s="91">
        <f t="shared" si="16"/>
        <v>-33485.759596943913</v>
      </c>
      <c r="Y74" s="90">
        <f>T74*(1+'Control Panel'!$C$44)</f>
        <v>39668079.580039725</v>
      </c>
      <c r="Z74" s="90">
        <f>U74*(1+'Control Panel'!$C$44)</f>
        <v>37423793.31425</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177834.99994275003</v>
      </c>
      <c r="AC74" s="92">
        <f t="shared" si="17"/>
        <v>-33259.109178023413</v>
      </c>
      <c r="AD74" s="92">
        <f>Y74*(1+'Control Panel'!$C$44)</f>
        <v>42444845.150642507</v>
      </c>
      <c r="AE74" s="90">
        <f>Z74*(1+'Control Panel'!$C$44)</f>
        <v>40043458.846247502</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187660.90513874253</v>
      </c>
      <c r="AH74" s="90">
        <f t="shared" si="18"/>
        <v>-32939.473622057267</v>
      </c>
      <c r="AI74" s="91">
        <f t="shared" si="19"/>
        <v>1012589.6766242068</v>
      </c>
      <c r="AJ74" s="91">
        <f t="shared" si="19"/>
        <v>845585.48879402096</v>
      </c>
      <c r="AK74" s="91">
        <f t="shared" si="20"/>
        <v>-167004.18783018587</v>
      </c>
    </row>
    <row r="75" spans="1:37" s="93" customFormat="1" ht="14" x14ac:dyDescent="0.3">
      <c r="A75" s="85" t="str">
        <f>'ESTIMATED Earned Revenue'!A76</f>
        <v>Rockford, IL</v>
      </c>
      <c r="B75" s="85"/>
      <c r="C75" s="86">
        <f>'ESTIMATED Earned Revenue'!$I76*1.07925</f>
        <v>30454521.910657503</v>
      </c>
      <c r="D75" s="86">
        <f>'ESTIMATED Earned Revenue'!$L76*1.07925</f>
        <v>30454521.910657503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103478.217821315</v>
      </c>
      <c r="G75" s="88">
        <f t="shared" si="11"/>
        <v>5.8439359627258918E-3</v>
      </c>
      <c r="H75" s="89">
        <f t="shared" si="12"/>
        <v>3.3977948537456107E-3</v>
      </c>
      <c r="I75" s="90">
        <f t="shared" si="13"/>
        <v>-74496.058000000005</v>
      </c>
      <c r="J75" s="90">
        <f>C75*(1+'Control Panel'!$C$44)</f>
        <v>32586338.444403529</v>
      </c>
      <c r="K75" s="90">
        <f>D75*(1+'Control Panel'!$C$44)</f>
        <v>32586338.444403529</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157759.01533321058</v>
      </c>
      <c r="N75" s="91">
        <f t="shared" si="14"/>
        <v>-27990.85051559651</v>
      </c>
      <c r="O75" s="91">
        <f>J75*(1+'Control Panel'!$C$44)</f>
        <v>34867382.135511778</v>
      </c>
      <c r="P75" s="91">
        <f>K75*(1+'Control Panel'!$C$44)</f>
        <v>34867382.135511778</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166402.14640653535</v>
      </c>
      <c r="S75" s="91">
        <f t="shared" si="15"/>
        <v>-27527.122493288247</v>
      </c>
      <c r="T75" s="91">
        <f>O75*(1+'Control Panel'!$C$44)</f>
        <v>37308098.884997606</v>
      </c>
      <c r="U75" s="91">
        <f>P75*(1+'Control Panel'!$C$44)</f>
        <v>37308098.884997606</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175578.29665499282</v>
      </c>
      <c r="X75" s="91">
        <f t="shared" si="16"/>
        <v>-26958.240882666432</v>
      </c>
      <c r="Y75" s="90">
        <f>T75*(1+'Control Panel'!$C$44)</f>
        <v>39919665.80694744</v>
      </c>
      <c r="Z75" s="90">
        <f>U75*(1+'Control Panel'!$C$44)</f>
        <v>39919665.80694744</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185322.61742084235</v>
      </c>
      <c r="AC75" s="92">
        <f t="shared" si="17"/>
        <v>-26274.664153746504</v>
      </c>
      <c r="AD75" s="92">
        <f>Y75*(1+'Control Panel'!$C$44)</f>
        <v>42714042.41343376</v>
      </c>
      <c r="AE75" s="90">
        <f>Z75*(1+'Control Panel'!$C$44)</f>
        <v>42714042.41343376</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195672.6558403013</v>
      </c>
      <c r="AH75" s="90">
        <f t="shared" si="18"/>
        <v>-25466.117446081014</v>
      </c>
      <c r="AI75" s="91">
        <f t="shared" si="19"/>
        <v>1014951.7271472611</v>
      </c>
      <c r="AJ75" s="91">
        <f t="shared" si="19"/>
        <v>880734.73165588232</v>
      </c>
      <c r="AK75" s="91">
        <f t="shared" si="20"/>
        <v>-134216.99549137882</v>
      </c>
    </row>
    <row r="76" spans="1:37" s="93" customFormat="1" ht="14" x14ac:dyDescent="0.3">
      <c r="A76" s="85" t="str">
        <f>'ESTIMATED Earned Revenue'!A77</f>
        <v>Sioux City, IA</v>
      </c>
      <c r="B76" s="85"/>
      <c r="C76" s="86">
        <f>'ESTIMATED Earned Revenue'!$I77*1.07925</f>
        <v>30797752.518030006</v>
      </c>
      <c r="D76" s="86">
        <f>'ESTIMATED Earned Revenue'!$L77*1.07925</f>
        <v>30797752.518030006</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104164.67903606001</v>
      </c>
      <c r="G76" s="88">
        <f t="shared" si="11"/>
        <v>5.8010965875339836E-3</v>
      </c>
      <c r="H76" s="89">
        <f t="shared" si="12"/>
        <v>3.3822168995961189E-3</v>
      </c>
      <c r="I76" s="90">
        <f t="shared" si="13"/>
        <v>-74496.058000000005</v>
      </c>
      <c r="J76" s="90">
        <f>C76*(1+'Control Panel'!$C$44)</f>
        <v>32953595.194292109</v>
      </c>
      <c r="K76" s="90">
        <f>D76*(1+'Control Panel'!$C$44)</f>
        <v>32953595.194292109</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158860.78558287633</v>
      </c>
      <c r="N76" s="91">
        <f t="shared" si="14"/>
        <v>-27623.593765707919</v>
      </c>
      <c r="O76" s="91">
        <f>J76*(1+'Control Panel'!$C$44)</f>
        <v>35260346.857892558</v>
      </c>
      <c r="P76" s="91">
        <f>K76*(1+'Control Panel'!$C$44)</f>
        <v>35260346.857892558</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167581.04057367769</v>
      </c>
      <c r="S76" s="91">
        <f t="shared" si="15"/>
        <v>-27134.157770907448</v>
      </c>
      <c r="T76" s="91">
        <f>O76*(1+'Control Panel'!$C$44)</f>
        <v>37728571.137945041</v>
      </c>
      <c r="U76" s="91">
        <f>P76*(1+'Control Panel'!$C$44)</f>
        <v>37728571.137945041</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176839.71341383512</v>
      </c>
      <c r="X76" s="91">
        <f t="shared" si="16"/>
        <v>-26537.768629719008</v>
      </c>
      <c r="Y76" s="90">
        <f>T76*(1+'Control Panel'!$C$44)</f>
        <v>40369571.117601193</v>
      </c>
      <c r="Z76" s="90">
        <f>U76*(1+'Control Panel'!$C$44)</f>
        <v>40369571.117601193</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186672.3333528036</v>
      </c>
      <c r="AC76" s="92">
        <f t="shared" si="17"/>
        <v>-25824.758843092772</v>
      </c>
      <c r="AD76" s="92">
        <f>Y76*(1+'Control Panel'!$C$44)</f>
        <v>43195441.095833279</v>
      </c>
      <c r="AE76" s="90">
        <f>Z76*(1+'Control Panel'!$C$44)</f>
        <v>43195441.095833279</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197116.85188749986</v>
      </c>
      <c r="AH76" s="90">
        <f t="shared" si="18"/>
        <v>-24984.718763681478</v>
      </c>
      <c r="AI76" s="91">
        <f t="shared" si="19"/>
        <v>1019175.7225838013</v>
      </c>
      <c r="AJ76" s="91">
        <f t="shared" si="19"/>
        <v>887070.72481069271</v>
      </c>
      <c r="AK76" s="91">
        <f t="shared" si="20"/>
        <v>-132104.99777310854</v>
      </c>
    </row>
    <row r="77" spans="1:37" s="93" customFormat="1" ht="14" x14ac:dyDescent="0.3">
      <c r="A77" s="85" t="str">
        <f>'ESTIMATED Earned Revenue'!A78</f>
        <v>Mobile, AL</v>
      </c>
      <c r="B77" s="85"/>
      <c r="C77" s="86">
        <f>'ESTIMATED Earned Revenue'!$I78*1.07925</f>
        <v>31450838.422980003</v>
      </c>
      <c r="D77" s="86">
        <f>'ESTIMATED Earned Revenue'!$L78*1.07925</f>
        <v>29157229.522207502</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100883.63304441501</v>
      </c>
      <c r="G77" s="88">
        <f t="shared" si="11"/>
        <v>5.7221656995466493E-3</v>
      </c>
      <c r="H77" s="89">
        <f t="shared" si="12"/>
        <v>3.4599869294021004E-3</v>
      </c>
      <c r="I77" s="90">
        <f t="shared" si="13"/>
        <v>-79083.275801545009</v>
      </c>
      <c r="J77" s="90">
        <f>C77*(1+'Control Panel'!$C$44)</f>
        <v>33652397.112588607</v>
      </c>
      <c r="K77" s="90">
        <f>D77*(1+'Control Panel'!$C$44)</f>
        <v>31198235.58876203</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153594.70676628608</v>
      </c>
      <c r="N77" s="91">
        <f t="shared" si="14"/>
        <v>-34287.276418891153</v>
      </c>
      <c r="O77" s="91">
        <f>J77*(1+'Control Panel'!$C$44)</f>
        <v>36008064.910469808</v>
      </c>
      <c r="P77" s="91">
        <f>K77*(1+'Control Panel'!$C$44)</f>
        <v>33382112.079975374</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161946.33623992611</v>
      </c>
      <c r="S77" s="91">
        <f t="shared" si="15"/>
        <v>-34264.29820981354</v>
      </c>
      <c r="T77" s="91">
        <f>O77*(1+'Control Panel'!$C$44)</f>
        <v>38528629.454202697</v>
      </c>
      <c r="U77" s="91">
        <f>P77*(1+'Control Panel'!$C$44)</f>
        <v>35718859.925573654</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170810.57977672096</v>
      </c>
      <c r="X77" s="91">
        <f t="shared" si="16"/>
        <v>-34167.018899348477</v>
      </c>
      <c r="Y77" s="90">
        <f>T77*(1+'Control Panel'!$C$44)</f>
        <v>41225633.515996888</v>
      </c>
      <c r="Z77" s="90">
        <f>U77*(1+'Control Panel'!$C$44)</f>
        <v>38219180.120363809</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180221.16036109143</v>
      </c>
      <c r="AC77" s="92">
        <f t="shared" si="17"/>
        <v>-33988.056631596322</v>
      </c>
      <c r="AD77" s="92">
        <f>Y77*(1+'Control Panel'!$C$44)</f>
        <v>44111427.862116672</v>
      </c>
      <c r="AE77" s="90">
        <f>Z77*(1+'Control Panel'!$C$44)</f>
        <v>40894522.728789277</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190214.09678636782</v>
      </c>
      <c r="AH77" s="90">
        <f t="shared" si="18"/>
        <v>-33719.447397380311</v>
      </c>
      <c r="AI77" s="91">
        <f t="shared" si="19"/>
        <v>1027212.9774874223</v>
      </c>
      <c r="AJ77" s="91">
        <f t="shared" si="19"/>
        <v>856786.87993039249</v>
      </c>
      <c r="AK77" s="91">
        <f t="shared" si="20"/>
        <v>-170426.0975570298</v>
      </c>
    </row>
    <row r="78" spans="1:37" s="93" customFormat="1" ht="14" x14ac:dyDescent="0.3">
      <c r="A78" s="85" t="str">
        <f>'ESTIMATED Earned Revenue'!A79</f>
        <v>Kennewick, WA</v>
      </c>
      <c r="B78" s="85"/>
      <c r="C78" s="86">
        <f>'ESTIMATED Earned Revenue'!$I79*1.07925</f>
        <v>31755626.900827501</v>
      </c>
      <c r="D78" s="86">
        <f>'ESTIMATED Earned Revenue'!$L79*1.07925</f>
        <v>31755626.900827501</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106080.42780165499</v>
      </c>
      <c r="G78" s="88">
        <f t="shared" si="11"/>
        <v>5.6864405910043454E-3</v>
      </c>
      <c r="H78" s="89">
        <f t="shared" si="12"/>
        <v>3.3405238111955116E-3</v>
      </c>
      <c r="I78" s="90">
        <f t="shared" si="13"/>
        <v>-74496.058000000019</v>
      </c>
      <c r="J78" s="90">
        <f>C78*(1+'Control Panel'!$C$44)</f>
        <v>33978520.783885427</v>
      </c>
      <c r="K78" s="90">
        <f>D78*(1+'Control Panel'!$C$44)</f>
        <v>33978520.783885427</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161935.56235165629</v>
      </c>
      <c r="N78" s="91">
        <f t="shared" si="14"/>
        <v>-26598.668176114588</v>
      </c>
      <c r="O78" s="91">
        <f>J78*(1+'Control Panel'!$C$44)</f>
        <v>36357017.238757409</v>
      </c>
      <c r="P78" s="91">
        <f>K78*(1+'Control Panel'!$C$44)</f>
        <v>36357017.238757409</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170871.05171627222</v>
      </c>
      <c r="S78" s="91">
        <f t="shared" si="15"/>
        <v>-26037.487390042632</v>
      </c>
      <c r="T78" s="91">
        <f>O78*(1+'Control Panel'!$C$44)</f>
        <v>38902008.44547043</v>
      </c>
      <c r="U78" s="91">
        <f>P78*(1+'Control Panel'!$C$44)</f>
        <v>38902008.44547043</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180360.02533641129</v>
      </c>
      <c r="X78" s="91">
        <f t="shared" si="16"/>
        <v>-25364.331322193611</v>
      </c>
      <c r="Y78" s="90">
        <f>T78*(1+'Control Panel'!$C$44)</f>
        <v>41625149.036653362</v>
      </c>
      <c r="Z78" s="90">
        <f>U78*(1+'Control Panel'!$C$44)</f>
        <v>41625149.036653362</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190439.0671099601</v>
      </c>
      <c r="AC78" s="92">
        <f t="shared" si="17"/>
        <v>-24569.180924040586</v>
      </c>
      <c r="AD78" s="92">
        <f>Y78*(1+'Control Panel'!$C$44)</f>
        <v>44538909.469219103</v>
      </c>
      <c r="AE78" s="90">
        <f>Z78*(1+'Control Panel'!$C$44)</f>
        <v>44538909.469219103</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201147.25700765732</v>
      </c>
      <c r="AH78" s="90">
        <f t="shared" si="18"/>
        <v>-23641.250390295667</v>
      </c>
      <c r="AI78" s="91">
        <f t="shared" si="19"/>
        <v>1030963.8817246442</v>
      </c>
      <c r="AJ78" s="91">
        <f t="shared" si="19"/>
        <v>904752.96352195728</v>
      </c>
      <c r="AK78" s="91">
        <f t="shared" si="20"/>
        <v>-126210.91820268694</v>
      </c>
    </row>
    <row r="79" spans="1:37" s="93" customFormat="1" ht="14" x14ac:dyDescent="0.3">
      <c r="A79" s="85" t="str">
        <f>'ESTIMATED Earned Revenue'!A80</f>
        <v>Albuquerque, NM</v>
      </c>
      <c r="B79" s="85"/>
      <c r="C79" s="86">
        <f>'ESTIMATED Earned Revenue'!$I80*1.07925</f>
        <v>32399882.565750003</v>
      </c>
      <c r="D79" s="86">
        <f>'ESTIMATED Earned Revenue'!$L80*1.07925</f>
        <v>32399882.565750003</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107368.93913150001</v>
      </c>
      <c r="G79" s="88">
        <f t="shared" si="11"/>
        <v>5.6131375403116416E-3</v>
      </c>
      <c r="H79" s="89">
        <f t="shared" si="12"/>
        <v>3.3138681571951122E-3</v>
      </c>
      <c r="I79" s="90">
        <f t="shared" si="13"/>
        <v>-74496.058000000005</v>
      </c>
      <c r="J79" s="90">
        <f>C79*(1+'Control Panel'!$C$44)</f>
        <v>34667874.345352508</v>
      </c>
      <c r="K79" s="90">
        <f>D79*(1+'Control Panel'!$C$44)</f>
        <v>34667874.345352508</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164003.62303605751</v>
      </c>
      <c r="N79" s="91">
        <f t="shared" si="14"/>
        <v>-25909.314614647534</v>
      </c>
      <c r="O79" s="91">
        <f>J79*(1+'Control Panel'!$C$44)</f>
        <v>37094625.549527183</v>
      </c>
      <c r="P79" s="91">
        <f>K79*(1+'Control Panel'!$C$44)</f>
        <v>37094625.549527183</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173083.87664858156</v>
      </c>
      <c r="S79" s="91">
        <f t="shared" si="15"/>
        <v>-25299.879079272854</v>
      </c>
      <c r="T79" s="91">
        <f>O79*(1+'Control Panel'!$C$44)</f>
        <v>39691249.337994091</v>
      </c>
      <c r="U79" s="91">
        <f>P79*(1+'Control Panel'!$C$44)</f>
        <v>39691249.337994091</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182727.74801398226</v>
      </c>
      <c r="X79" s="91">
        <f t="shared" si="16"/>
        <v>-24575.090429669945</v>
      </c>
      <c r="Y79" s="90">
        <f>T79*(1+'Control Panel'!$C$44)</f>
        <v>42469636.791653678</v>
      </c>
      <c r="Z79" s="90">
        <f>U79*(1+'Control Panel'!$C$44)</f>
        <v>42469636.791653678</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192972.53037496106</v>
      </c>
      <c r="AC79" s="92">
        <f t="shared" si="17"/>
        <v>-23724.693169040285</v>
      </c>
      <c r="AD79" s="92">
        <f>Y79*(1+'Control Panel'!$C$44)</f>
        <v>45442511.367069438</v>
      </c>
      <c r="AE79" s="90">
        <f>Z79*(1+'Control Panel'!$C$44)</f>
        <v>45442511.367069438</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203858.06270120831</v>
      </c>
      <c r="AH79" s="90">
        <f t="shared" si="18"/>
        <v>-22737.648492445354</v>
      </c>
      <c r="AI79" s="91">
        <f t="shared" si="19"/>
        <v>1038892.4665598666</v>
      </c>
      <c r="AJ79" s="91">
        <f t="shared" si="19"/>
        <v>916645.84077479062</v>
      </c>
      <c r="AK79" s="91">
        <f t="shared" si="20"/>
        <v>-122246.62578507594</v>
      </c>
    </row>
    <row r="80" spans="1:37" s="93" customFormat="1" ht="14" x14ac:dyDescent="0.3">
      <c r="A80" s="85" t="str">
        <f>'ESTIMATED Earned Revenue'!A81</f>
        <v>Kansas City, MO</v>
      </c>
      <c r="B80" s="85"/>
      <c r="C80" s="86">
        <f>'ESTIMATED Earned Revenue'!$I81*1.07925</f>
        <v>32804806.103437498</v>
      </c>
      <c r="D80" s="86">
        <f>'ESTIMATED Earned Revenue'!$L81*1.07925</f>
        <v>27439946.035724998</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97449.066071449997</v>
      </c>
      <c r="G80" s="88">
        <f t="shared" si="11"/>
        <v>5.5685390619557166E-3</v>
      </c>
      <c r="H80" s="89">
        <f t="shared" si="12"/>
        <v>3.5513577885531462E-3</v>
      </c>
      <c r="I80" s="90">
        <f t="shared" si="13"/>
        <v>-85225.778135425018</v>
      </c>
      <c r="J80" s="90">
        <f>C80*(1+'Control Panel'!$C$44)</f>
        <v>35101142.530678123</v>
      </c>
      <c r="K80" s="90">
        <f>D80*(1+'Control Panel'!$C$44)</f>
        <v>29360742.25822575</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146803.71129112874</v>
      </c>
      <c r="N80" s="91">
        <f t="shared" si="14"/>
        <v>-43975.762730227521</v>
      </c>
      <c r="O80" s="91">
        <f>J80*(1+'Control Panel'!$C$44)</f>
        <v>37558222.507825591</v>
      </c>
      <c r="P80" s="91">
        <f>K80*(1+'Control Panel'!$C$44)</f>
        <v>31415994.216301553</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156047.98264890467</v>
      </c>
      <c r="S80" s="91">
        <f t="shared" si="15"/>
        <v>-43262.966995546536</v>
      </c>
      <c r="T80" s="91">
        <f>O80*(1+'Control Panel'!$C$44)</f>
        <v>40187298.083373383</v>
      </c>
      <c r="U80" s="91">
        <f>P80*(1+'Control Panel'!$C$44)</f>
        <v>33615113.811442666</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164499.341434328</v>
      </c>
      <c r="X80" s="91">
        <f t="shared" si="16"/>
        <v>-43795.594500082807</v>
      </c>
      <c r="Y80" s="90">
        <f>T80*(1+'Control Panel'!$C$44)</f>
        <v>43000408.949209519</v>
      </c>
      <c r="Z80" s="90">
        <f>U80*(1+'Control Panel'!$C$44)</f>
        <v>35968171.778243653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173468.13533473096</v>
      </c>
      <c r="AC80" s="92">
        <f t="shared" si="17"/>
        <v>-44290.632524382061</v>
      </c>
      <c r="AD80" s="92">
        <f>Y80*(1+'Control Panel'!$C$44)</f>
        <v>46010437.575654186</v>
      </c>
      <c r="AE80" s="90">
        <f>Z80*(1+'Control Panel'!$C$44)</f>
        <v>38485943.802720711</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182988.36000816213</v>
      </c>
      <c r="AH80" s="90">
        <f t="shared" si="18"/>
        <v>-44743.203602661029</v>
      </c>
      <c r="AI80" s="91">
        <f t="shared" si="19"/>
        <v>1043875.6910701544</v>
      </c>
      <c r="AJ80" s="91">
        <f t="shared" si="19"/>
        <v>823807.5307172545</v>
      </c>
      <c r="AK80" s="91">
        <f t="shared" si="20"/>
        <v>-220068.16035289993</v>
      </c>
    </row>
    <row r="81" spans="1:37" s="93" customFormat="1" ht="14" x14ac:dyDescent="0.3">
      <c r="A81" s="85" t="str">
        <f>'ESTIMATED Earned Revenue'!A82</f>
        <v>Honolulu, HI</v>
      </c>
      <c r="B81" s="85"/>
      <c r="C81" s="86">
        <f>'ESTIMATED Earned Revenue'!$I82*1.07925</f>
        <v>33279866.321250003</v>
      </c>
      <c r="D81" s="86">
        <f>'ESTIMATED Earned Revenue'!$L82*1.07925</f>
        <v>29962397.52</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102493.96904</v>
      </c>
      <c r="G81" s="88">
        <f t="shared" si="11"/>
        <v>5.5175992256089983E-3</v>
      </c>
      <c r="H81" s="89">
        <f t="shared" si="12"/>
        <v>3.4207532615367288E-3</v>
      </c>
      <c r="I81" s="90">
        <f t="shared" si="13"/>
        <v>-81130.995602500014</v>
      </c>
      <c r="J81" s="90">
        <f>C81*(1+'Control Panel'!$C$44)</f>
        <v>35609456.963737503</v>
      </c>
      <c r="K81" s="90">
        <f>D81*(1+'Control Panel'!$C$44)</f>
        <v>32059765.3464</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156179.29603920001</v>
      </c>
      <c r="N81" s="91">
        <f t="shared" si="14"/>
        <v>-35616.80684827501</v>
      </c>
      <c r="O81" s="91">
        <f>J81*(1+'Control Panel'!$C$44)</f>
        <v>38102118.951199129</v>
      </c>
      <c r="P81" s="91">
        <f>K81*(1+'Control Panel'!$C$44)</f>
        <v>34303948.920648001</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164711.84676194401</v>
      </c>
      <c r="S81" s="91">
        <f t="shared" si="15"/>
        <v>-35686.895769254304</v>
      </c>
      <c r="T81" s="91">
        <f>O81*(1+'Control Panel'!$C$44)</f>
        <v>40769267.277783073</v>
      </c>
      <c r="U81" s="91">
        <f>P81*(1+'Control Panel'!$C$44)</f>
        <v>36705225.345093362</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173769.67603528008</v>
      </c>
      <c r="X81" s="91">
        <f t="shared" si="16"/>
        <v>-35689.198287950101</v>
      </c>
      <c r="Y81" s="90">
        <f>T81*(1+'Control Panel'!$C$44)</f>
        <v>43623115.987227894</v>
      </c>
      <c r="Z81" s="90">
        <f>U81*(1+'Control Panel'!$C$44)</f>
        <v>39274591.119249903</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183387.39335774974</v>
      </c>
      <c r="AC81" s="92">
        <f t="shared" si="17"/>
        <v>-35616.788577400031</v>
      </c>
      <c r="AD81" s="92">
        <f>Y81*(1+'Control Panel'!$C$44)</f>
        <v>46676734.106333852</v>
      </c>
      <c r="AE81" s="90">
        <f>Z81*(1+'Control Panel'!$C$44)</f>
        <v>42023812.497597396</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193601.96609279219</v>
      </c>
      <c r="AH81" s="90">
        <f t="shared" si="18"/>
        <v>-35462.190579390299</v>
      </c>
      <c r="AI81" s="91">
        <f t="shared" si="19"/>
        <v>1049722.0583492357</v>
      </c>
      <c r="AJ81" s="91">
        <f t="shared" si="19"/>
        <v>871650.17828696605</v>
      </c>
      <c r="AK81" s="91">
        <f t="shared" si="20"/>
        <v>-178071.88006226963</v>
      </c>
    </row>
    <row r="82" spans="1:37" s="93" customFormat="1" ht="14" x14ac:dyDescent="0.3">
      <c r="A82" s="85" t="str">
        <f>'ESTIMATED Earned Revenue'!A83</f>
        <v>Boston, MA</v>
      </c>
      <c r="B82" s="85"/>
      <c r="C82" s="86">
        <f>'ESTIMATED Earned Revenue'!$I83*1.07925</f>
        <v>33415981.331250001</v>
      </c>
      <c r="D82" s="86">
        <f>'ESTIMATED Earned Revenue'!$L83*1.07925</f>
        <v>29710037.57175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101989.2491435</v>
      </c>
      <c r="G82" s="88">
        <f t="shared" si="11"/>
        <v>5.5032708104407147E-3</v>
      </c>
      <c r="H82" s="89">
        <f t="shared" si="12"/>
        <v>3.4328212778996013E-3</v>
      </c>
      <c r="I82" s="90">
        <f t="shared" si="13"/>
        <v>-81907.945519000001</v>
      </c>
      <c r="J82" s="90">
        <f>C82*(1+'Control Panel'!$C$44)</f>
        <v>35755100.024437502</v>
      </c>
      <c r="K82" s="90">
        <f>D82*(1+'Control Panel'!$C$44)</f>
        <v>31789740.201772504</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155369.2206053175</v>
      </c>
      <c r="N82" s="91">
        <f t="shared" si="14"/>
        <v>-36718.168403557531</v>
      </c>
      <c r="O82" s="91">
        <f>J82*(1+'Control Panel'!$C$44)</f>
        <v>38257957.026148133</v>
      </c>
      <c r="P82" s="91">
        <f>K82*(1+'Control Panel'!$C$44)</f>
        <v>34015022.015896581</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163845.06604768973</v>
      </c>
      <c r="S82" s="91">
        <f t="shared" si="15"/>
        <v>-36865.352633406583</v>
      </c>
      <c r="T82" s="91">
        <f>O82*(1+'Control Panel'!$C$44)</f>
        <v>40936014.017978504</v>
      </c>
      <c r="U82" s="91">
        <f>P82*(1+'Control Panel'!$C$44)</f>
        <v>36396073.557009347</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172842.22067102804</v>
      </c>
      <c r="X82" s="91">
        <f t="shared" si="16"/>
        <v>-36950.147132593003</v>
      </c>
      <c r="Y82" s="90">
        <f>T82*(1+'Control Panel'!$C$44)</f>
        <v>43801534.999237001</v>
      </c>
      <c r="Z82" s="90">
        <f>U82*(1+'Control Panel'!$C$44)</f>
        <v>38943798.706</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182395.01611800003</v>
      </c>
      <c r="AC82" s="92">
        <f t="shared" si="17"/>
        <v>-36966.003841167956</v>
      </c>
      <c r="AD82" s="92">
        <f>Y82*(1+'Control Panel'!$C$44)</f>
        <v>46867642.449183591</v>
      </c>
      <c r="AE82" s="90">
        <f>Z82*(1+'Control Panel'!$C$44)</f>
        <v>41669864.615420006</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192540.12244626004</v>
      </c>
      <c r="AH82" s="90">
        <f t="shared" si="18"/>
        <v>-36905.850911621936</v>
      </c>
      <c r="AI82" s="91">
        <f t="shared" si="19"/>
        <v>1051397.1688106423</v>
      </c>
      <c r="AJ82" s="91">
        <f t="shared" si="19"/>
        <v>866991.64588829537</v>
      </c>
      <c r="AK82" s="91">
        <f t="shared" si="20"/>
        <v>-184405.52292234695</v>
      </c>
    </row>
    <row r="83" spans="1:37" s="93" customFormat="1" ht="14" x14ac:dyDescent="0.3">
      <c r="A83" s="85" t="str">
        <f>'ESTIMATED Earned Revenue'!A84</f>
        <v>Omaha, NE</v>
      </c>
      <c r="B83" s="85"/>
      <c r="C83" s="86">
        <f>'ESTIMATED Earned Revenue'!$I84*1.07925</f>
        <v>37656270.162314996</v>
      </c>
      <c r="D83" s="86">
        <f>'ESTIMATED Earned Revenue'!$L84*1.07925</f>
        <v>32869160.615347493</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108307.49523069499</v>
      </c>
      <c r="G83" s="88">
        <f t="shared" si="11"/>
        <v>5.1087845794444767E-3</v>
      </c>
      <c r="H83" s="89">
        <f t="shared" si="12"/>
        <v>3.295109859912982E-3</v>
      </c>
      <c r="I83" s="90">
        <f t="shared" si="13"/>
        <v>-84070.277093935016</v>
      </c>
      <c r="J83" s="90">
        <f>C83*(1+'Control Panel'!$C$44)</f>
        <v>40292209.073677048</v>
      </c>
      <c r="K83" s="90">
        <f>D83*(1+'Control Panel'!$C$44)</f>
        <v>35170001.858421817</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165510.00557526544</v>
      </c>
      <c r="N83" s="91">
        <f t="shared" si="14"/>
        <v>-35651.60153208868</v>
      </c>
      <c r="O83" s="91">
        <f>J83*(1+'Control Panel'!$C$44)</f>
        <v>43112663.708834447</v>
      </c>
      <c r="P83" s="91">
        <f>K83*(1+'Control Panel'!$C$44)</f>
        <v>37631901.988511346</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174695.70596553403</v>
      </c>
      <c r="S83" s="91">
        <f t="shared" si="15"/>
        <v>-35724.12608093489</v>
      </c>
      <c r="T83" s="91">
        <f>O83*(1+'Control Panel'!$C$44)</f>
        <v>46130550.168452859</v>
      </c>
      <c r="U83" s="91">
        <f>P83*(1+'Control Panel'!$C$44)</f>
        <v>40266135.127707146</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184452.40538312146</v>
      </c>
      <c r="X83" s="91">
        <f t="shared" si="16"/>
        <v>-35729.034721448319</v>
      </c>
      <c r="Y83" s="90">
        <f>T83*(1+'Control Panel'!$C$44)</f>
        <v>49359688.680244565</v>
      </c>
      <c r="Z83" s="90">
        <f>U83*(1+'Control Panel'!$C$44)</f>
        <v>43084764.586646646</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194817.91375993995</v>
      </c>
      <c r="AC83" s="92">
        <f t="shared" si="17"/>
        <v>-32763.999194617558</v>
      </c>
      <c r="AD83" s="92">
        <f>Y83*(1+'Control Panel'!$C$44)</f>
        <v>52814866.887861684</v>
      </c>
      <c r="AE83" s="90">
        <f>Z83*(1+'Control Panel'!$C$44)</f>
        <v>46100698.107711911</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205832.62292313576</v>
      </c>
      <c r="AH83" s="90">
        <f t="shared" si="18"/>
        <v>-28576.747420058469</v>
      </c>
      <c r="AI83" s="91">
        <f t="shared" si="19"/>
        <v>1093754.1625561444</v>
      </c>
      <c r="AJ83" s="91">
        <f t="shared" si="19"/>
        <v>925308.65360699664</v>
      </c>
      <c r="AK83" s="91">
        <f t="shared" si="20"/>
        <v>-168445.50894914777</v>
      </c>
    </row>
    <row r="84" spans="1:37" s="93" customFormat="1" ht="14" x14ac:dyDescent="0.3">
      <c r="A84" s="85" t="str">
        <f>'ESTIMATED Earned Revenue'!A85</f>
        <v>Eugene, OR</v>
      </c>
      <c r="B84" s="85"/>
      <c r="C84" s="86">
        <f>'ESTIMATED Earned Revenue'!$I85*1.07925</f>
        <v>38379560.276062496</v>
      </c>
      <c r="D84" s="86">
        <f>'ESTIMATED Earned Revenue'!$L85*1.07925</f>
        <v>38379560.276062496</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119328.29455212499</v>
      </c>
      <c r="G84" s="88">
        <f t="shared" si="11"/>
        <v>5.050197322688299E-3</v>
      </c>
      <c r="H84" s="89">
        <f t="shared" si="12"/>
        <v>3.1091626296341542E-3</v>
      </c>
      <c r="I84" s="90">
        <f t="shared" si="13"/>
        <v>-74496.058000000005</v>
      </c>
      <c r="J84" s="90">
        <f>C84*(1+'Control Panel'!$C$44)</f>
        <v>41066129.495386876</v>
      </c>
      <c r="K84" s="90">
        <f>D84*(1+'Control Panel'!$C$44)</f>
        <v>41066129.495386876</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183198.38848616063</v>
      </c>
      <c r="N84" s="91">
        <f t="shared" si="14"/>
        <v>-19511.059464613121</v>
      </c>
      <c r="O84" s="91">
        <f>J84*(1+'Control Panel'!$C$44)</f>
        <v>43940758.560063958</v>
      </c>
      <c r="P84" s="91">
        <f>K84*(1+'Control Panel'!$C$44)</f>
        <v>43940758.560063958</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193622.27568019187</v>
      </c>
      <c r="S84" s="91">
        <f t="shared" si="15"/>
        <v>-18453.746068736073</v>
      </c>
      <c r="T84" s="91">
        <f>O84*(1+'Control Panel'!$C$44)</f>
        <v>47016611.659268439</v>
      </c>
      <c r="U84" s="91">
        <f>P84*(1+'Control Panel'!$C$44)</f>
        <v>47016611.659268439</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204703.83497780532</v>
      </c>
      <c r="X84" s="91">
        <f t="shared" si="16"/>
        <v>-16249.47857030874</v>
      </c>
      <c r="Y84" s="90">
        <f>T84*(1+'Control Panel'!$C$44)</f>
        <v>50307774.475417234</v>
      </c>
      <c r="Z84" s="90">
        <f>U84*(1+'Control Panel'!$C$44)</f>
        <v>50307774.475417234</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216486.9434262517</v>
      </c>
      <c r="AC84" s="92">
        <f t="shared" si="17"/>
        <v>-11094.96952830581</v>
      </c>
      <c r="AD84" s="92">
        <f>Y84*(1+'Control Panel'!$C$44)</f>
        <v>53829318.688696444</v>
      </c>
      <c r="AE84" s="90">
        <f>Z84*(1+'Control Panel'!$C$44)</f>
        <v>53829318.688696444</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229018.48466608935</v>
      </c>
      <c r="AH84" s="90">
        <f t="shared" si="18"/>
        <v>-5390.885677104874</v>
      </c>
      <c r="AI84" s="91">
        <f t="shared" si="19"/>
        <v>1097730.0665455675</v>
      </c>
      <c r="AJ84" s="91">
        <f t="shared" si="19"/>
        <v>1027029.9272364988</v>
      </c>
      <c r="AK84" s="91">
        <f t="shared" si="20"/>
        <v>-70700.139309068676</v>
      </c>
    </row>
    <row r="85" spans="1:37" s="93" customFormat="1" ht="14" x14ac:dyDescent="0.3">
      <c r="A85" s="85" t="str">
        <f>'ESTIMATED Earned Revenue'!A86</f>
        <v>Memphis, TN</v>
      </c>
      <c r="B85" s="85"/>
      <c r="C85" s="86">
        <f>'ESTIMATED Earned Revenue'!$I86*1.07925</f>
        <v>38587118.301180005</v>
      </c>
      <c r="D85" s="86">
        <f>'ESTIMATED Earned Revenue'!$L86*1.07925</f>
        <v>32915794.263165005</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108400.76252633001</v>
      </c>
      <c r="G85" s="88">
        <f t="shared" si="11"/>
        <v>5.0337904760413303E-3</v>
      </c>
      <c r="H85" s="89">
        <f t="shared" si="12"/>
        <v>3.2932750052954906E-3</v>
      </c>
      <c r="I85" s="90">
        <f t="shared" si="13"/>
        <v>-85838.706076030008</v>
      </c>
      <c r="J85" s="90">
        <f>C85*(1+'Control Panel'!$C$44)</f>
        <v>41288216.582262605</v>
      </c>
      <c r="K85" s="90">
        <f>D85*(1+'Control Panel'!$C$44)</f>
        <v>35219899.861586556</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165659.69958475966</v>
      </c>
      <c r="N85" s="91">
        <f t="shared" si="14"/>
        <v>-37493.922539765568</v>
      </c>
      <c r="O85" s="91">
        <f>J85*(1+'Control Panel'!$C$44)</f>
        <v>44178391.743020989</v>
      </c>
      <c r="P85" s="91">
        <f>K85*(1+'Control Panel'!$C$44)</f>
        <v>37685292.85189762</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174855.87855569285</v>
      </c>
      <c r="S85" s="91">
        <f t="shared" si="15"/>
        <v>-37695.409559149179</v>
      </c>
      <c r="T85" s="91">
        <f>O85*(1+'Control Panel'!$C$44)</f>
        <v>47270879.165032461</v>
      </c>
      <c r="U85" s="91">
        <f>P85*(1+'Control Panel'!$C$44)</f>
        <v>40323263.351530455</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184623.79005459137</v>
      </c>
      <c r="X85" s="91">
        <f t="shared" si="16"/>
        <v>-36329.523493522691</v>
      </c>
      <c r="Y85" s="90">
        <f>T85*(1+'Control Panel'!$C$44)</f>
        <v>50579840.706584737</v>
      </c>
      <c r="Z85" s="90">
        <f>U85*(1+'Control Panel'!$C$44)</f>
        <v>43145891.786137588</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195001.29535841278</v>
      </c>
      <c r="AC85" s="92">
        <f t="shared" si="17"/>
        <v>-32580.61759614473</v>
      </c>
      <c r="AD85" s="92">
        <f>Y85*(1+'Control Panel'!$C$44)</f>
        <v>54120429.556045674</v>
      </c>
      <c r="AE85" s="90">
        <f>Z85*(1+'Control Panel'!$C$44)</f>
        <v>46166104.211167224</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206028.84123350168</v>
      </c>
      <c r="AH85" s="90">
        <f t="shared" si="18"/>
        <v>-28380.52910969255</v>
      </c>
      <c r="AI85" s="91">
        <f t="shared" si="19"/>
        <v>1098649.507085233</v>
      </c>
      <c r="AJ85" s="91">
        <f t="shared" si="19"/>
        <v>926169.50478695834</v>
      </c>
      <c r="AK85" s="91">
        <f t="shared" si="20"/>
        <v>-172480.00229827466</v>
      </c>
    </row>
    <row r="86" spans="1:37" s="93" customFormat="1" ht="14" x14ac:dyDescent="0.3">
      <c r="A86" s="85" t="str">
        <f>'ESTIMATED Earned Revenue'!A87</f>
        <v>Grand Rapids, MI</v>
      </c>
      <c r="B86" s="85"/>
      <c r="C86" s="86">
        <f>'ESTIMATED Earned Revenue'!$I87*1.07925</f>
        <v>38652473.061989993</v>
      </c>
      <c r="D86" s="86">
        <f>'ESTIMATED Earned Revenue'!$L87*1.07925</f>
        <v>38652473.061989993</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119874.12012397998</v>
      </c>
      <c r="G86" s="88">
        <f t="shared" si="11"/>
        <v>5.0286608521077905E-3</v>
      </c>
      <c r="H86" s="89">
        <f t="shared" si="12"/>
        <v>3.1013311860208399E-3</v>
      </c>
      <c r="I86" s="90">
        <f t="shared" si="13"/>
        <v>-74496.058000000019</v>
      </c>
      <c r="J86" s="90">
        <f>C86*(1+'Control Panel'!$C$44)</f>
        <v>41358146.176329292</v>
      </c>
      <c r="K86" s="90">
        <f>D86*(1+'Control Panel'!$C$44)</f>
        <v>41358146.176329292</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184074.43852898787</v>
      </c>
      <c r="N86" s="91">
        <f t="shared" si="14"/>
        <v>-19219.042783670739</v>
      </c>
      <c r="O86" s="91">
        <f>J86*(1+'Control Panel'!$C$44)</f>
        <v>44253216.408672348</v>
      </c>
      <c r="P86" s="91">
        <f>K86*(1+'Control Panel'!$C$44)</f>
        <v>44253216.408672348</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194559.64922601703</v>
      </c>
      <c r="S86" s="91">
        <f t="shared" si="15"/>
        <v>-18141.288220127695</v>
      </c>
      <c r="T86" s="91">
        <f>O86*(1+'Control Panel'!$C$44)</f>
        <v>47350941.557279415</v>
      </c>
      <c r="U86" s="91">
        <f>P86*(1+'Control Panel'!$C$44)</f>
        <v>47350941.557279415</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205706.82467183826</v>
      </c>
      <c r="X86" s="91">
        <f t="shared" si="16"/>
        <v>-15246.488876275806</v>
      </c>
      <c r="Y86" s="90">
        <f>T86*(1+'Control Panel'!$C$44)</f>
        <v>50665507.466288976</v>
      </c>
      <c r="Z86" s="90">
        <f>U86*(1+'Control Panel'!$C$44)</f>
        <v>50665507.466288976</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217560.14239886694</v>
      </c>
      <c r="AC86" s="92">
        <f t="shared" si="17"/>
        <v>-10021.770555690571</v>
      </c>
      <c r="AD86" s="92">
        <f>Y86*(1+'Control Panel'!$C$44)</f>
        <v>54212092.988929205</v>
      </c>
      <c r="AE86" s="90">
        <f>Z86*(1+'Control Panel'!$C$44)</f>
        <v>54212092.988929205</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230166.80756678761</v>
      </c>
      <c r="AH86" s="90">
        <f t="shared" si="18"/>
        <v>-4242.5627764066157</v>
      </c>
      <c r="AI86" s="91">
        <f t="shared" si="19"/>
        <v>1098939.0156046692</v>
      </c>
      <c r="AJ86" s="91">
        <f t="shared" si="19"/>
        <v>1032067.8623924976</v>
      </c>
      <c r="AK86" s="91">
        <f t="shared" si="20"/>
        <v>-66871.15321217163</v>
      </c>
    </row>
    <row r="87" spans="1:37" s="93" customFormat="1" ht="14" x14ac:dyDescent="0.3">
      <c r="A87" s="85" t="str">
        <f>'ESTIMATED Earned Revenue'!A88</f>
        <v>Savannah, GA</v>
      </c>
      <c r="B87" s="85"/>
      <c r="C87" s="86">
        <f>'ESTIMATED Earned Revenue'!$I88*1.07925</f>
        <v>39959253.914250001</v>
      </c>
      <c r="D87" s="86">
        <f>'ESTIMATED Earned Revenue'!$L88*1.07925</f>
        <v>27531906.014250003</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97632.986028500003</v>
      </c>
      <c r="G87" s="88">
        <f t="shared" si="11"/>
        <v>4.9296150586598669E-3</v>
      </c>
      <c r="H87" s="89">
        <f t="shared" si="12"/>
        <v>3.5461760612566012E-3</v>
      </c>
      <c r="I87" s="90">
        <f t="shared" si="13"/>
        <v>-99350.75380000002</v>
      </c>
      <c r="J87" s="90">
        <f>C87*(1+'Control Panel'!$C$44)</f>
        <v>42756401.688247502</v>
      </c>
      <c r="K87" s="90">
        <f>D87*(1+'Control Panel'!$C$44)</f>
        <v>29459139.435247503</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147295.69717623753</v>
      </c>
      <c r="N87" s="91">
        <f t="shared" si="14"/>
        <v>-58794.29516025749</v>
      </c>
      <c r="O87" s="91">
        <f>J87*(1+'Control Panel'!$C$44)</f>
        <v>45749349.806424826</v>
      </c>
      <c r="P87" s="91">
        <f>K87*(1+'Control Panel'!$C$44)</f>
        <v>31521279.195714831</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156363.83758714449</v>
      </c>
      <c r="S87" s="91">
        <f t="shared" si="15"/>
        <v>-58153.942556655558</v>
      </c>
      <c r="T87" s="91">
        <f>O87*(1+'Control Panel'!$C$44)</f>
        <v>48951804.292874567</v>
      </c>
      <c r="U87" s="91">
        <f>P87*(1+'Control Panel'!$C$44)</f>
        <v>33727768.739414871</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164837.3062182446</v>
      </c>
      <c r="X87" s="91">
        <f t="shared" si="16"/>
        <v>-56116.007329869462</v>
      </c>
      <c r="Y87" s="90">
        <f>T87*(1+'Control Panel'!$C$44)</f>
        <v>52378430.593375787</v>
      </c>
      <c r="Z87" s="90">
        <f>U87*(1+'Control Panel'!$C$44)</f>
        <v>36088712.55117391</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173829.75765352175</v>
      </c>
      <c r="AC87" s="92">
        <f t="shared" si="17"/>
        <v>-53752.15530103576</v>
      </c>
      <c r="AD87" s="92">
        <f>Y87*(1+'Control Panel'!$C$44)</f>
        <v>56044920.734912097</v>
      </c>
      <c r="AE87" s="90">
        <f>Z87*(1+'Control Panel'!$C$44)</f>
        <v>38614922.42975609</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183375.29588926828</v>
      </c>
      <c r="AH87" s="90">
        <f t="shared" si="18"/>
        <v>-51034.074453925947</v>
      </c>
      <c r="AI87" s="91">
        <f t="shared" si="19"/>
        <v>1103552.3693261608</v>
      </c>
      <c r="AJ87" s="91">
        <f t="shared" si="19"/>
        <v>825701.89452441665</v>
      </c>
      <c r="AK87" s="91">
        <f t="shared" si="20"/>
        <v>-277850.4748017441</v>
      </c>
    </row>
    <row r="88" spans="1:37" s="93" customFormat="1" ht="14" x14ac:dyDescent="0.3">
      <c r="A88" s="85" t="str">
        <f>'ESTIMATED Earned Revenue'!A89</f>
        <v>North Haven, CT</v>
      </c>
      <c r="B88" s="85"/>
      <c r="C88" s="94">
        <f>'ESTIMATED Earned Revenue'!$I89*1.07925</f>
        <v>40497765.128250003</v>
      </c>
      <c r="D88" s="94">
        <f>'ESTIMATED Earned Revenue'!$L89*1.07925</f>
        <v>40497765.128250003</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123564.7042565</v>
      </c>
      <c r="G88" s="88">
        <f t="shared" si="11"/>
        <v>4.8906590679577743E-3</v>
      </c>
      <c r="H88" s="89">
        <f t="shared" si="12"/>
        <v>3.051148720557546E-3</v>
      </c>
      <c r="I88" s="90">
        <f t="shared" si="13"/>
        <v>-74496.058000000019</v>
      </c>
      <c r="J88" s="90">
        <f>C88*(1+'Control Panel'!$C$44)</f>
        <v>43332608.687227502</v>
      </c>
      <c r="K88" s="90">
        <f>D88*(1+'Control Panel'!$C$44)</f>
        <v>43332608.687227502</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189997.82606168251</v>
      </c>
      <c r="N88" s="91">
        <f t="shared" si="14"/>
        <v>-17244.580272772495</v>
      </c>
      <c r="O88" s="91">
        <f>J88*(1+'Control Panel'!$C$44)</f>
        <v>46365891.29533343</v>
      </c>
      <c r="P88" s="91">
        <f>K88*(1+'Control Panel'!$C$44)</f>
        <v>46365891.29533343</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200897.6738860003</v>
      </c>
      <c r="S88" s="91">
        <f t="shared" si="15"/>
        <v>-13620.106257799751</v>
      </c>
      <c r="T88" s="91">
        <f>O88*(1+'Control Panel'!$C$44)</f>
        <v>49611503.68600677</v>
      </c>
      <c r="U88" s="91">
        <f>P88*(1+'Control Panel'!$C$44)</f>
        <v>49611503.68600677</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212488.51105802032</v>
      </c>
      <c r="X88" s="91">
        <f t="shared" si="16"/>
        <v>-8464.8024900937453</v>
      </c>
      <c r="Y88" s="90">
        <f>T88*(1+'Control Panel'!$C$44)</f>
        <v>53084308.944027245</v>
      </c>
      <c r="Z88" s="90">
        <f>U88*(1+'Control Panel'!$C$44)</f>
        <v>53084308.944027245</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224816.54683208175</v>
      </c>
      <c r="AC88" s="92">
        <f t="shared" si="17"/>
        <v>-2765.366122475767</v>
      </c>
      <c r="AD88" s="92">
        <f>Y88*(1+'Control Panel'!$C$44)</f>
        <v>56800210.570109159</v>
      </c>
      <c r="AE88" s="90">
        <f>Z88*(1+'Control Panel'!$C$44)</f>
        <v>56800210.570109159</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237931.16031032748</v>
      </c>
      <c r="AH88" s="90">
        <f t="shared" si="18"/>
        <v>3521.7899671332561</v>
      </c>
      <c r="AI88" s="91">
        <f t="shared" si="19"/>
        <v>1104704.783324121</v>
      </c>
      <c r="AJ88" s="91">
        <f t="shared" si="19"/>
        <v>1066131.7181481123</v>
      </c>
      <c r="AK88" s="91">
        <f t="shared" si="20"/>
        <v>-38573.065176008735</v>
      </c>
    </row>
    <row r="89" spans="1:37" s="93" customFormat="1" ht="14" x14ac:dyDescent="0.3">
      <c r="A89" s="85" t="str">
        <f>'ESTIMATED Earned Revenue'!A90</f>
        <v>Oxnard, CA</v>
      </c>
      <c r="B89" s="85"/>
      <c r="C89" s="86">
        <f>'ESTIMATED Earned Revenue'!$I90*1.07925</f>
        <v>42588372.478687502</v>
      </c>
      <c r="D89" s="86">
        <f>'ESTIMATED Earned Revenue'!$L90*1.07925</f>
        <v>42588372.478687502</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127707.526</v>
      </c>
      <c r="G89" s="88">
        <f t="shared" si="11"/>
        <v>4.7478589162144843E-3</v>
      </c>
      <c r="H89" s="89">
        <f t="shared" si="12"/>
        <v>2.9986477192550307E-3</v>
      </c>
      <c r="I89" s="90">
        <f t="shared" si="13"/>
        <v>-74496.058000000005</v>
      </c>
      <c r="J89" s="90">
        <f>C89*(1+'Control Panel'!$C$44)</f>
        <v>45569558.552195631</v>
      </c>
      <c r="K89" s="90">
        <f>D89*(1+'Control Panel'!$C$44)</f>
        <v>45569558.552195631</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196708.67565658689</v>
      </c>
      <c r="N89" s="91">
        <f t="shared" si="14"/>
        <v>-11561.013803413138</v>
      </c>
      <c r="O89" s="91">
        <f>J89*(1+'Control Panel'!$C$44)</f>
        <v>48759427.650849327</v>
      </c>
      <c r="P89" s="91">
        <f>K89*(1+'Control Panel'!$C$44)</f>
        <v>48759427.650849327</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208078.28295254798</v>
      </c>
      <c r="S89" s="91">
        <f t="shared" si="15"/>
        <v>-6439.4971912520705</v>
      </c>
      <c r="T89" s="91">
        <f>O89*(1+'Control Panel'!$C$44)</f>
        <v>52172587.586408786</v>
      </c>
      <c r="U89" s="91">
        <f>P89*(1+'Control Panel'!$C$44)</f>
        <v>52172587.586408786</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220171.76275922637</v>
      </c>
      <c r="X89" s="91">
        <f t="shared" si="16"/>
        <v>-781.55078888768912</v>
      </c>
      <c r="Y89" s="90">
        <f>T89*(1+'Control Panel'!$C$44)</f>
        <v>55824668.717457406</v>
      </c>
      <c r="Z89" s="90">
        <f>U89*(1+'Control Panel'!$C$44)</f>
        <v>55824668.717457406</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233037.62615237222</v>
      </c>
      <c r="AC89" s="92">
        <f t="shared" si="17"/>
        <v>5455.7131978147081</v>
      </c>
      <c r="AD89" s="92">
        <f>Y89*(1+'Control Panel'!$C$44)</f>
        <v>59732395.527679428</v>
      </c>
      <c r="AE89" s="90">
        <f>Z89*(1+'Control Panel'!$C$44)</f>
        <v>59732395.527679428</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246727.71518303829</v>
      </c>
      <c r="AH89" s="90">
        <f t="shared" si="18"/>
        <v>12318.344839844067</v>
      </c>
      <c r="AI89" s="91">
        <f t="shared" si="19"/>
        <v>1105732.0664496659</v>
      </c>
      <c r="AJ89" s="91">
        <f t="shared" si="19"/>
        <v>1104724.0627037717</v>
      </c>
      <c r="AK89" s="91">
        <f t="shared" si="20"/>
        <v>-1008.0037458941806</v>
      </c>
    </row>
    <row r="90" spans="1:37" s="93" customFormat="1" ht="14" x14ac:dyDescent="0.3">
      <c r="A90" s="85" t="str">
        <f>'ESTIMATED Earned Revenue'!A91</f>
        <v>Cincinnati, OH</v>
      </c>
      <c r="B90" s="85"/>
      <c r="C90" s="94">
        <f>'ESTIMATED Earned Revenue'!$I91*1.07925</f>
        <v>42845179.098825008</v>
      </c>
      <c r="D90" s="94">
        <f>'ESTIMATED Earned Revenue'!$L91*1.07925</f>
        <v>37440715.056585006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117450.60411317</v>
      </c>
      <c r="G90" s="88">
        <f t="shared" si="11"/>
        <v>4.7194010680549417E-3</v>
      </c>
      <c r="H90" s="89">
        <f t="shared" si="12"/>
        <v>3.1369754540121423E-3</v>
      </c>
      <c r="I90" s="90">
        <f t="shared" si="13"/>
        <v>-84752.979886829999</v>
      </c>
      <c r="J90" s="90">
        <f>C90*(1+'Control Panel'!$C$44)</f>
        <v>45844341.635742761</v>
      </c>
      <c r="K90" s="90">
        <f>D90*(1+'Control Panel'!$C$44)</f>
        <v>40061565.110545956</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180184.69533163786</v>
      </c>
      <c r="N90" s="91">
        <f t="shared" si="14"/>
        <v>-28084.994128362159</v>
      </c>
      <c r="O90" s="91">
        <f>J90*(1+'Control Panel'!$C$44)</f>
        <v>49053445.550244756</v>
      </c>
      <c r="P90" s="91">
        <f>K90*(1+'Control Panel'!$C$44)</f>
        <v>42865874.668284178</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190397.62400485255</v>
      </c>
      <c r="S90" s="91">
        <f t="shared" si="15"/>
        <v>-24120.156138947495</v>
      </c>
      <c r="T90" s="91">
        <f>O90*(1+'Control Panel'!$C$44)</f>
        <v>52487186.738761894</v>
      </c>
      <c r="U90" s="91">
        <f>P90*(1+'Control Panel'!$C$44)</f>
        <v>45866485.895064071</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201253.4576851922</v>
      </c>
      <c r="X90" s="91">
        <f t="shared" si="16"/>
        <v>-19699.855862921861</v>
      </c>
      <c r="Y90" s="90">
        <f>T90*(1+'Control Panel'!$C$44)</f>
        <v>56161289.81047523</v>
      </c>
      <c r="Z90" s="90">
        <f>U90*(1+'Control Panel'!$C$44)</f>
        <v>49077139.907718562</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212795.0397231557</v>
      </c>
      <c r="AC90" s="92">
        <f t="shared" si="17"/>
        <v>-14786.873231401813</v>
      </c>
      <c r="AD90" s="92">
        <f>Y90*(1+'Control Panel'!$C$44)</f>
        <v>60092580.0972085</v>
      </c>
      <c r="AE90" s="90">
        <f>Z90*(1+'Control Panel'!$C$44)</f>
        <v>52512539.701258861</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225068.1477037766</v>
      </c>
      <c r="AH90" s="90">
        <f t="shared" si="18"/>
        <v>-9341.222639417625</v>
      </c>
      <c r="AI90" s="91">
        <f t="shared" si="19"/>
        <v>1105732.0664496659</v>
      </c>
      <c r="AJ90" s="91">
        <f t="shared" si="19"/>
        <v>1009698.9644486149</v>
      </c>
      <c r="AK90" s="91">
        <f t="shared" si="20"/>
        <v>-96033.102001051069</v>
      </c>
    </row>
    <row r="91" spans="1:37" s="93" customFormat="1" ht="14" x14ac:dyDescent="0.3">
      <c r="A91" s="85" t="str">
        <f>'ESTIMATED Earned Revenue'!A92</f>
        <v>Iowa City, IA</v>
      </c>
      <c r="B91" s="85"/>
      <c r="C91" s="86">
        <f>'ESTIMATED Earned Revenue'!$I92*1.07925</f>
        <v>43923256.634002507</v>
      </c>
      <c r="D91" s="86">
        <f>'ESTIMATED Earned Revenue'!$L92*1.07925</f>
        <v>38824791.135502502</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120218.756271005</v>
      </c>
      <c r="G91" s="88">
        <f t="shared" si="11"/>
        <v>4.6035653887163555E-3</v>
      </c>
      <c r="H91" s="89">
        <f t="shared" si="12"/>
        <v>3.0964430909989757E-3</v>
      </c>
      <c r="I91" s="90">
        <f t="shared" si="13"/>
        <v>-81984.827728995006</v>
      </c>
      <c r="J91" s="90">
        <f>C91*(1+'Control Panel'!$C$44)</f>
        <v>46997884.598382682</v>
      </c>
      <c r="K91" s="90">
        <f>D91*(1+'Control Panel'!$C$44)</f>
        <v>41542526.514987677</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184627.57954496302</v>
      </c>
      <c r="N91" s="91">
        <f t="shared" si="14"/>
        <v>-23642.109915036999</v>
      </c>
      <c r="O91" s="91">
        <f>J91*(1+'Control Panel'!$C$44)</f>
        <v>50287736.520269476</v>
      </c>
      <c r="P91" s="91">
        <f>K91*(1+'Control Panel'!$C$44)</f>
        <v>44450503.37103682</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195151.51011311047</v>
      </c>
      <c r="S91" s="91">
        <f t="shared" si="15"/>
        <v>-19366.270030689571</v>
      </c>
      <c r="T91" s="91">
        <f>O91*(1+'Control Panel'!$C$44)</f>
        <v>53807878.076688342</v>
      </c>
      <c r="U91" s="91">
        <f>P91*(1+'Control Panel'!$C$44)</f>
        <v>47562038.607009403</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206340.11582102822</v>
      </c>
      <c r="X91" s="91">
        <f t="shared" si="16"/>
        <v>-14613.197727085848</v>
      </c>
      <c r="Y91" s="90">
        <f>T91*(1+'Control Panel'!$C$44)</f>
        <v>57574429.542056531</v>
      </c>
      <c r="Z91" s="90">
        <f>U91*(1+'Control Panel'!$C$44)</f>
        <v>50891381.309500061</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218237.76392850021</v>
      </c>
      <c r="AC91" s="92">
        <f t="shared" si="17"/>
        <v>-9344.1490260573046</v>
      </c>
      <c r="AD91" s="92">
        <f>Y91*(1+'Control Panel'!$C$44)</f>
        <v>61604639.610000491</v>
      </c>
      <c r="AE91" s="90">
        <f>Z91*(1+'Control Panel'!$C$44)</f>
        <v>54453778.00116507</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230891.86260349522</v>
      </c>
      <c r="AH91" s="90">
        <f t="shared" si="18"/>
        <v>-3517.5077396990091</v>
      </c>
      <c r="AI91" s="91">
        <f t="shared" si="19"/>
        <v>1105732.0664496659</v>
      </c>
      <c r="AJ91" s="91">
        <f t="shared" si="19"/>
        <v>1035248.8320110972</v>
      </c>
      <c r="AK91" s="91">
        <f t="shared" si="20"/>
        <v>-70483.234438568703</v>
      </c>
    </row>
    <row r="92" spans="1:37" s="93" customFormat="1" ht="14" x14ac:dyDescent="0.3">
      <c r="A92" s="85" t="str">
        <f>'ESTIMATED Earned Revenue'!A93</f>
        <v>Tallahassee, FL</v>
      </c>
      <c r="B92" s="85"/>
      <c r="C92" s="86">
        <f>'ESTIMATED Earned Revenue'!$I93*1.07925</f>
        <v>44355585.178409994</v>
      </c>
      <c r="D92" s="86">
        <f>'ESTIMATED Earned Revenue'!$L93*1.07925</f>
        <v>42355286.888564996</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127279.74777712999</v>
      </c>
      <c r="G92" s="88">
        <f t="shared" si="11"/>
        <v>4.5586949915480375E-3</v>
      </c>
      <c r="H92" s="89">
        <f t="shared" si="12"/>
        <v>3.0050498326690059E-3</v>
      </c>
      <c r="I92" s="90">
        <f t="shared" si="13"/>
        <v>-74923.836222870013</v>
      </c>
      <c r="J92" s="90">
        <f>C92*(1+'Control Panel'!$C$44)</f>
        <v>47460476.140898697</v>
      </c>
      <c r="K92" s="90">
        <f>D92*(1+'Control Panel'!$C$44)</f>
        <v>45320156.970764548</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195960.47091229365</v>
      </c>
      <c r="N92" s="91">
        <f t="shared" si="14"/>
        <v>-12309.218547706376</v>
      </c>
      <c r="O92" s="91">
        <f>J92*(1+'Control Panel'!$C$44)</f>
        <v>50782709.470761612</v>
      </c>
      <c r="P92" s="91">
        <f>K92*(1+'Control Panel'!$C$44)</f>
        <v>48492567.958718069</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207277.70387615421</v>
      </c>
      <c r="S92" s="91">
        <f t="shared" si="15"/>
        <v>-7240.0762676458398</v>
      </c>
      <c r="T92" s="91">
        <f>O92*(1+'Control Panel'!$C$44)</f>
        <v>54337499.133714929</v>
      </c>
      <c r="U92" s="91">
        <f>P92*(1+'Control Panel'!$C$44)</f>
        <v>51887047.715828337</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219315.14314748501</v>
      </c>
      <c r="X92" s="91">
        <f t="shared" si="16"/>
        <v>-1638.1704006290529</v>
      </c>
      <c r="Y92" s="90">
        <f>T92*(1+'Control Panel'!$C$44)</f>
        <v>58141124.073074974</v>
      </c>
      <c r="Z92" s="90">
        <f>U92*(1+'Control Panel'!$C$44)</f>
        <v>55519141.055936322</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232121.04316780897</v>
      </c>
      <c r="AC92" s="92">
        <f t="shared" si="17"/>
        <v>4539.1302132514538</v>
      </c>
      <c r="AD92" s="92">
        <f>Y92*(1+'Control Panel'!$C$44)</f>
        <v>62211002.75819023</v>
      </c>
      <c r="AE92" s="90">
        <f>Z92*(1+'Control Panel'!$C$44)</f>
        <v>59405480.929851867</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245746.97138955561</v>
      </c>
      <c r="AH92" s="90">
        <f t="shared" si="18"/>
        <v>11337.601046361378</v>
      </c>
      <c r="AI92" s="91">
        <f t="shared" si="19"/>
        <v>1105732.0664496659</v>
      </c>
      <c r="AJ92" s="91">
        <f t="shared" si="19"/>
        <v>1100421.3324932975</v>
      </c>
      <c r="AK92" s="91">
        <f t="shared" si="20"/>
        <v>-5310.7339563684072</v>
      </c>
    </row>
    <row r="93" spans="1:37" s="93" customFormat="1" ht="14" x14ac:dyDescent="0.3">
      <c r="A93" s="85" t="str">
        <f>'ESTIMATED Earned Revenue'!A94</f>
        <v>Tucson, AZ</v>
      </c>
      <c r="B93" s="85"/>
      <c r="C93" s="86">
        <f>'ESTIMATED Earned Revenue'!$I94*1.07925</f>
        <v>44594507.471250005</v>
      </c>
      <c r="D93" s="86">
        <f>'ESTIMATED Earned Revenue'!$L94*1.07925</f>
        <v>44594507.471250005</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127707.526</v>
      </c>
      <c r="G93" s="88">
        <f t="shared" si="11"/>
        <v>4.5342710451586506E-3</v>
      </c>
      <c r="H93" s="89">
        <f t="shared" si="12"/>
        <v>2.8637501172612523E-3</v>
      </c>
      <c r="I93" s="90">
        <f t="shared" si="13"/>
        <v>-74496.058000000005</v>
      </c>
      <c r="J93" s="90">
        <f>C93*(1+'Control Panel'!$C$44)</f>
        <v>47716122.994237505</v>
      </c>
      <c r="K93" s="90">
        <f>D93*(1+'Control Panel'!$C$44)</f>
        <v>47716122.994237505</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203148.36898271251</v>
      </c>
      <c r="N93" s="91">
        <f t="shared" si="14"/>
        <v>-5121.3204772875179</v>
      </c>
      <c r="O93" s="91">
        <f>J93*(1+'Control Panel'!$C$44)</f>
        <v>51056251.60383413</v>
      </c>
      <c r="P93" s="91">
        <f>K93*(1+'Control Panel'!$C$44)</f>
        <v>51056251.60383413</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214968.75481150238</v>
      </c>
      <c r="S93" s="91">
        <f t="shared" si="15"/>
        <v>450.97466770233586</v>
      </c>
      <c r="T93" s="91">
        <f>O93*(1+'Control Panel'!$C$44)</f>
        <v>54630189.216102526</v>
      </c>
      <c r="U93" s="91">
        <f>P93*(1+'Control Panel'!$C$44)</f>
        <v>54630189.216102526</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227544.56764830759</v>
      </c>
      <c r="X93" s="91">
        <f t="shared" si="16"/>
        <v>6591.2541001935315</v>
      </c>
      <c r="Y93" s="90">
        <f>T93*(1+'Control Panel'!$C$44)</f>
        <v>58454302.461229704</v>
      </c>
      <c r="Z93" s="90">
        <f>U93*(1+'Control Panel'!$C$44)</f>
        <v>58454302.461229704</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240926.52738368913</v>
      </c>
      <c r="AC93" s="92">
        <f t="shared" si="17"/>
        <v>13344.614429131616</v>
      </c>
      <c r="AD93" s="92">
        <f>Y93*(1+'Control Panel'!$C$44)</f>
        <v>62546103.63351579</v>
      </c>
      <c r="AE93" s="90">
        <f>Z93*(1+'Control Panel'!$C$44)</f>
        <v>62546103.63351579</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255168.83950054739</v>
      </c>
      <c r="AH93" s="90">
        <f t="shared" si="18"/>
        <v>20759.46915735316</v>
      </c>
      <c r="AI93" s="91">
        <f t="shared" si="19"/>
        <v>1105732.0664496659</v>
      </c>
      <c r="AJ93" s="91">
        <f t="shared" si="19"/>
        <v>1141757.0583267589</v>
      </c>
      <c r="AK93" s="91">
        <f t="shared" si="20"/>
        <v>36024.99187709298</v>
      </c>
    </row>
    <row r="94" spans="1:37" s="93" customFormat="1" ht="14" x14ac:dyDescent="0.3">
      <c r="A94" s="85" t="str">
        <f>'ESTIMATED Earned Revenue'!A95</f>
        <v>Detroit, MI</v>
      </c>
      <c r="B94" s="85"/>
      <c r="C94" s="86">
        <f>'ESTIMATED Earned Revenue'!$I95*1.07925</f>
        <v>45346538.5845</v>
      </c>
      <c r="D94" s="86">
        <f>'ESTIMATED Earned Revenue'!$L95*1.07925</f>
        <v>22814324.0295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88197.822058999998</v>
      </c>
      <c r="G94" s="88">
        <f t="shared" si="11"/>
        <v>4.4590742824440329E-3</v>
      </c>
      <c r="H94" s="89">
        <f t="shared" si="12"/>
        <v>3.8658967911981983E-3</v>
      </c>
      <c r="I94" s="90">
        <f t="shared" si="13"/>
        <v>-114005.761941</v>
      </c>
      <c r="J94" s="90">
        <f>C94*(1+'Control Panel'!$C$44)</f>
        <v>48520796.285415001</v>
      </c>
      <c r="K94" s="90">
        <f>D94*(1+'Control Panel'!$C$44)</f>
        <v>24411326.711565003</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122056.63355782501</v>
      </c>
      <c r="N94" s="91">
        <f t="shared" si="14"/>
        <v>-86213.055902175009</v>
      </c>
      <c r="O94" s="91">
        <f>J94*(1+'Control Panel'!$C$44)</f>
        <v>51917252.025394052</v>
      </c>
      <c r="P94" s="91">
        <f>K94*(1+'Control Panel'!$C$44)</f>
        <v>26120119.581374556</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130600.59790687278</v>
      </c>
      <c r="S94" s="91">
        <f t="shared" si="15"/>
        <v>-83917.18223692727</v>
      </c>
      <c r="T94" s="91">
        <f>O94*(1+'Control Panel'!$C$44)</f>
        <v>55551459.667171642</v>
      </c>
      <c r="U94" s="91">
        <f>P94*(1+'Control Panel'!$C$44)</f>
        <v>27948527.952070776</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139742.63976035389</v>
      </c>
      <c r="X94" s="91">
        <f t="shared" si="16"/>
        <v>-81210.67378776017</v>
      </c>
      <c r="Y94" s="90">
        <f>T94*(1+'Control Panel'!$C$44)</f>
        <v>59440061.843873657</v>
      </c>
      <c r="Z94" s="90">
        <f>U94*(1+'Control Panel'!$C$44)</f>
        <v>29904924.908715732</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149524.62454357865</v>
      </c>
      <c r="AC94" s="92">
        <f t="shared" si="17"/>
        <v>-78057.288410978857</v>
      </c>
      <c r="AD94" s="92">
        <f>Y94*(1+'Control Panel'!$C$44)</f>
        <v>63600866.172944814</v>
      </c>
      <c r="AE94" s="90">
        <f>Z94*(1+'Control Panel'!$C$44)</f>
        <v>31998269.652325835</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159991.34826162917</v>
      </c>
      <c r="AH94" s="90">
        <f t="shared" si="18"/>
        <v>-74418.022081565054</v>
      </c>
      <c r="AI94" s="91">
        <f t="shared" si="19"/>
        <v>1105732.0664496659</v>
      </c>
      <c r="AJ94" s="91">
        <f t="shared" si="19"/>
        <v>701915.84403025964</v>
      </c>
      <c r="AK94" s="91">
        <f t="shared" si="20"/>
        <v>-403816.22241940629</v>
      </c>
    </row>
    <row r="95" spans="1:37" s="93" customFormat="1" ht="14" x14ac:dyDescent="0.3">
      <c r="A95" s="85" t="str">
        <f>'ESTIMATED Earned Revenue'!A96</f>
        <v>Canton, OH</v>
      </c>
      <c r="B95" s="85"/>
      <c r="C95" s="86">
        <f>'ESTIMATED Earned Revenue'!$I96*1.07925</f>
        <v>45878053.020750001</v>
      </c>
      <c r="D95" s="86">
        <f>'ESTIMATED Earned Revenue'!$L96*1.07925</f>
        <v>45775556.648249999</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127707.526</v>
      </c>
      <c r="G95" s="88">
        <f t="shared" si="11"/>
        <v>4.4074142359211742E-3</v>
      </c>
      <c r="H95" s="89">
        <f t="shared" si="12"/>
        <v>2.7898628733525684E-3</v>
      </c>
      <c r="I95" s="90">
        <f t="shared" si="13"/>
        <v>-74496.058000000005</v>
      </c>
      <c r="J95" s="90">
        <f>C95*(1+'Control Panel'!$C$44)</f>
        <v>49089516.732202508</v>
      </c>
      <c r="K95" s="90">
        <f>D95*(1+'Control Panel'!$C$44)</f>
        <v>48979845.613627501</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206939.5368408825</v>
      </c>
      <c r="N95" s="91">
        <f t="shared" si="14"/>
        <v>-1330.1526191175217</v>
      </c>
      <c r="O95" s="91">
        <f>J95*(1+'Control Panel'!$C$44)</f>
        <v>52525782.903456688</v>
      </c>
      <c r="P95" s="91">
        <f>K95*(1+'Control Panel'!$C$44)</f>
        <v>52408434.80658143</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219025.30441974429</v>
      </c>
      <c r="S95" s="91">
        <f t="shared" si="15"/>
        <v>4507.5242759442481</v>
      </c>
      <c r="T95" s="91">
        <f>O95*(1+'Control Panel'!$C$44)</f>
        <v>56202587.706698656</v>
      </c>
      <c r="U95" s="91">
        <f>P95*(1+'Control Panel'!$C$44)</f>
        <v>56077025.243042134</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231885.0757291264</v>
      </c>
      <c r="X95" s="91">
        <f t="shared" si="16"/>
        <v>10931.762181012338</v>
      </c>
      <c r="Y95" s="90">
        <f>T95*(1+'Control Panel'!$C$44)</f>
        <v>60136768.846167564</v>
      </c>
      <c r="Z95" s="90">
        <f>U95*(1+'Control Panel'!$C$44)</f>
        <v>60002417.010055088</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245570.87103016529</v>
      </c>
      <c r="AC95" s="92">
        <f t="shared" si="17"/>
        <v>17988.958075607778</v>
      </c>
      <c r="AD95" s="92">
        <f>Y95*(1+'Control Panel'!$C$44)</f>
        <v>64346342.665399298</v>
      </c>
      <c r="AE95" s="90">
        <f>Z95*(1+'Control Panel'!$C$44)</f>
        <v>64202586.200758949</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260138.28720227687</v>
      </c>
      <c r="AH95" s="90">
        <f t="shared" si="18"/>
        <v>25728.916859082645</v>
      </c>
      <c r="AI95" s="91">
        <f t="shared" si="19"/>
        <v>1105732.0664496659</v>
      </c>
      <c r="AJ95" s="91">
        <f t="shared" si="19"/>
        <v>1163559.0752221956</v>
      </c>
      <c r="AK95" s="91">
        <f t="shared" si="20"/>
        <v>57827.008772529662</v>
      </c>
    </row>
    <row r="96" spans="1:37" s="93" customFormat="1" ht="14" x14ac:dyDescent="0.3">
      <c r="A96" s="85" t="str">
        <f>'ESTIMATED Earned Revenue'!A97</f>
        <v>Salinas, CA</v>
      </c>
      <c r="B96" s="85"/>
      <c r="C96" s="86">
        <f>'ESTIMATED Earned Revenue'!$I97*1.07925</f>
        <v>45936532.451812498</v>
      </c>
      <c r="D96" s="86">
        <f>'ESTIMATED Earned Revenue'!$L97*1.07925</f>
        <v>45936532.451812498</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127707.526</v>
      </c>
      <c r="G96" s="88">
        <f t="shared" si="11"/>
        <v>4.4018033840954778E-3</v>
      </c>
      <c r="H96" s="89">
        <f t="shared" si="12"/>
        <v>2.7800863318093376E-3</v>
      </c>
      <c r="I96" s="90">
        <f t="shared" si="13"/>
        <v>-74496.058000000005</v>
      </c>
      <c r="J96" s="90">
        <f>C96*(1+'Control Panel'!$C$44)</f>
        <v>49152089.723439373</v>
      </c>
      <c r="K96" s="90">
        <f>D96*(1+'Control Panel'!$C$44)</f>
        <v>49152089.723439373</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207456.26917031812</v>
      </c>
      <c r="N96" s="91">
        <f t="shared" si="14"/>
        <v>-813.42028968190425</v>
      </c>
      <c r="O96" s="91">
        <f>J96*(1+'Control Panel'!$C$44)</f>
        <v>52592736.004080132</v>
      </c>
      <c r="P96" s="91">
        <f>K96*(1+'Control Panel'!$C$44)</f>
        <v>52592736.004080132</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219578.20801224039</v>
      </c>
      <c r="S96" s="91">
        <f t="shared" si="15"/>
        <v>5060.4278684403398</v>
      </c>
      <c r="T96" s="91">
        <f>O96*(1+'Control Panel'!$C$44)</f>
        <v>56274227.524365745</v>
      </c>
      <c r="U96" s="91">
        <f>P96*(1+'Control Panel'!$C$44)</f>
        <v>56274227.524365745</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232476.68257309723</v>
      </c>
      <c r="X96" s="91">
        <f t="shared" si="16"/>
        <v>11523.369024983171</v>
      </c>
      <c r="Y96" s="90">
        <f>T96*(1+'Control Panel'!$C$44)</f>
        <v>60213423.451071352</v>
      </c>
      <c r="Z96" s="90">
        <f>U96*(1+'Control Panel'!$C$44)</f>
        <v>60213423.451071352</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246203.89035321405</v>
      </c>
      <c r="AC96" s="92">
        <f t="shared" si="17"/>
        <v>18621.977398656541</v>
      </c>
      <c r="AD96" s="92">
        <f>Y96*(1+'Control Panel'!$C$44)</f>
        <v>64428363.092646353</v>
      </c>
      <c r="AE96" s="90">
        <f>Z96*(1+'Control Panel'!$C$44)</f>
        <v>64428363.092646353</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260815.61787793908</v>
      </c>
      <c r="AH96" s="90">
        <f t="shared" si="18"/>
        <v>26406.247534744849</v>
      </c>
      <c r="AI96" s="91">
        <f t="shared" si="19"/>
        <v>1105732.0664496659</v>
      </c>
      <c r="AJ96" s="91">
        <f t="shared" si="19"/>
        <v>1166530.6679868088</v>
      </c>
      <c r="AK96" s="91">
        <f t="shared" si="20"/>
        <v>60798.60153714288</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127707.526</v>
      </c>
      <c r="G97" s="88">
        <f t="shared" si="11"/>
        <v>4.3115762101015925E-3</v>
      </c>
      <c r="H97" s="89">
        <f t="shared" si="12"/>
        <v>2.7231007485630449E-3</v>
      </c>
      <c r="I97" s="90">
        <f t="shared" si="13"/>
        <v>-74496.058000000005</v>
      </c>
      <c r="J97" s="90">
        <f>C97*(1+'Control Panel'!$C$44)</f>
        <v>50180682.037602678</v>
      </c>
      <c r="K97" s="90">
        <f>D97*(1+'Control Panel'!$C$44)</f>
        <v>50180682.037602678</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210542.04611280805</v>
      </c>
      <c r="N97" s="91">
        <f t="shared" si="14"/>
        <v>2272.3566528080264</v>
      </c>
      <c r="O97" s="91">
        <f>J97*(1+'Control Panel'!$C$44)</f>
        <v>53693329.780234866</v>
      </c>
      <c r="P97" s="91">
        <f>K97*(1+'Control Panel'!$C$44)</f>
        <v>53693329.780234866</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222879.9893407046</v>
      </c>
      <c r="S97" s="91">
        <f t="shared" si="15"/>
        <v>8362.2091969045578</v>
      </c>
      <c r="T97" s="91">
        <f>O97*(1+'Control Panel'!$C$44)</f>
        <v>57451862.864851311</v>
      </c>
      <c r="U97" s="91">
        <f>P97*(1+'Control Panel'!$C$44)</f>
        <v>57451862.864851311</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236009.58859455393</v>
      </c>
      <c r="X97" s="91">
        <f t="shared" si="16"/>
        <v>15056.27504643987</v>
      </c>
      <c r="Y97" s="90">
        <f>T97*(1+'Control Panel'!$C$44)</f>
        <v>61473493.265390903</v>
      </c>
      <c r="Z97" s="90">
        <f>U97*(1+'Control Panel'!$C$44)</f>
        <v>61473493.265390903</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249984.09979617273</v>
      </c>
      <c r="AC97" s="92">
        <f t="shared" si="17"/>
        <v>22402.186841615214</v>
      </c>
      <c r="AD97" s="92">
        <f>Y97*(1+'Control Panel'!$C$44)</f>
        <v>65776637.793968268</v>
      </c>
      <c r="AE97" s="90">
        <f>Z97*(1+'Control Panel'!$C$44)</f>
        <v>65776637.793968268</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264860.44198190479</v>
      </c>
      <c r="AH97" s="90">
        <f t="shared" si="18"/>
        <v>30451.071638710564</v>
      </c>
      <c r="AI97" s="91">
        <f t="shared" si="19"/>
        <v>1105732.0664496659</v>
      </c>
      <c r="AJ97" s="91">
        <f t="shared" si="19"/>
        <v>1184276.1658261442</v>
      </c>
      <c r="AK97" s="91">
        <f t="shared" si="20"/>
        <v>78544.099376478232</v>
      </c>
    </row>
    <row r="98" spans="1:80" s="93" customFormat="1" ht="14" x14ac:dyDescent="0.3">
      <c r="A98" s="85" t="str">
        <f>'ESTIMATED Earned Revenue'!A99</f>
        <v>Oklahoma City, OK</v>
      </c>
      <c r="B98" s="85"/>
      <c r="C98" s="86">
        <f>'ESTIMATED Earned Revenue'!$I99*1.07925</f>
        <v>47310780.718342498</v>
      </c>
      <c r="D98" s="86">
        <f>'ESTIMATED Earned Revenue'!$L99*1.07925</f>
        <v>44989855.751842499</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127707.526</v>
      </c>
      <c r="G98" s="88">
        <f t="shared" si="11"/>
        <v>4.2739430829473761E-3</v>
      </c>
      <c r="H98" s="89">
        <f t="shared" si="12"/>
        <v>2.8385849179960953E-3</v>
      </c>
      <c r="I98" s="90">
        <f t="shared" si="13"/>
        <v>-74496.058000000005</v>
      </c>
      <c r="J98" s="90">
        <f>C98*(1+'Control Panel'!$C$44)</f>
        <v>50622535.368626475</v>
      </c>
      <c r="K98" s="90">
        <f>D98*(1+'Control Panel'!$C$44)</f>
        <v>48139145.654471479</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204417.43696341442</v>
      </c>
      <c r="N98" s="91">
        <f t="shared" si="14"/>
        <v>-3852.2524965855991</v>
      </c>
      <c r="O98" s="91">
        <f>J98*(1+'Control Panel'!$C$44)</f>
        <v>54166112.844430335</v>
      </c>
      <c r="P98" s="91">
        <f>K98*(1+'Control Panel'!$C$44)</f>
        <v>51508885.850284487</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216326.65755085344</v>
      </c>
      <c r="S98" s="91">
        <f t="shared" si="15"/>
        <v>1808.8774070533982</v>
      </c>
      <c r="T98" s="91">
        <f>O98*(1+'Control Panel'!$C$44)</f>
        <v>57957740.743540458</v>
      </c>
      <c r="U98" s="91">
        <f>P98*(1+'Control Panel'!$C$44)</f>
        <v>55114507.859804407</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228997.52357941322</v>
      </c>
      <c r="X98" s="91">
        <f t="shared" si="16"/>
        <v>8044.2100312991533</v>
      </c>
      <c r="Y98" s="90">
        <f>T98*(1+'Control Panel'!$C$44)</f>
        <v>62014782.595588297</v>
      </c>
      <c r="Z98" s="90">
        <f>U98*(1+'Control Panel'!$C$44)</f>
        <v>58972523.40999072</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242481.19022997218</v>
      </c>
      <c r="AC98" s="92">
        <f t="shared" si="17"/>
        <v>14899.277275414672</v>
      </c>
      <c r="AD98" s="92">
        <f>Y98*(1+'Control Panel'!$C$44)</f>
        <v>66355817.377279483</v>
      </c>
      <c r="AE98" s="90">
        <f>Z98*(1+'Control Panel'!$C$44)</f>
        <v>63100600.048690073</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256832.32874607021</v>
      </c>
      <c r="AH98" s="90">
        <f t="shared" si="18"/>
        <v>22422.958402875985</v>
      </c>
      <c r="AI98" s="91">
        <f t="shared" si="19"/>
        <v>1105732.0664496659</v>
      </c>
      <c r="AJ98" s="91">
        <f t="shared" si="19"/>
        <v>1149055.1370697233</v>
      </c>
      <c r="AK98" s="91">
        <f t="shared" si="20"/>
        <v>43323.070620057406</v>
      </c>
    </row>
    <row r="99" spans="1:80" s="93" customFormat="1" ht="14" x14ac:dyDescent="0.3">
      <c r="A99" s="85" t="str">
        <f>'ESTIMATED Earned Revenue'!A100</f>
        <v>New Orleans, LA</v>
      </c>
      <c r="B99" s="85"/>
      <c r="C99" s="94">
        <f>'ESTIMATED Earned Revenue'!$I100*1.07925</f>
        <v>48347033.819250003</v>
      </c>
      <c r="D99" s="94">
        <f>'ESTIMATED Earned Revenue'!$L100*1.07925</f>
        <v>38595035.506499998</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119759.24501300001</v>
      </c>
      <c r="G99" s="88">
        <f t="shared" si="11"/>
        <v>4.1823369093532681E-3</v>
      </c>
      <c r="H99" s="89">
        <f t="shared" si="12"/>
        <v>3.1029701991809465E-3</v>
      </c>
      <c r="I99" s="90">
        <f t="shared" si="13"/>
        <v>-82444.338986999996</v>
      </c>
      <c r="J99" s="90">
        <f>C99*(1+'Control Panel'!$C$44)</f>
        <v>51731326.186597504</v>
      </c>
      <c r="K99" s="90">
        <f>D99*(1+'Control Panel'!$C$44)</f>
        <v>41296687.991954997</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183890.06397586499</v>
      </c>
      <c r="N99" s="91">
        <f t="shared" si="14"/>
        <v>-24379.625484135031</v>
      </c>
      <c r="O99" s="91">
        <f>J99*(1+'Control Panel'!$C$44)</f>
        <v>55352519.019659333</v>
      </c>
      <c r="P99" s="91">
        <f>K99*(1+'Control Panel'!$C$44)</f>
        <v>44187456.151391849</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194362.36845417554</v>
      </c>
      <c r="S99" s="91">
        <f t="shared" si="15"/>
        <v>-20155.41168962451</v>
      </c>
      <c r="T99" s="91">
        <f>O99*(1+'Control Panel'!$C$44)</f>
        <v>59227195.351035491</v>
      </c>
      <c r="U99" s="91">
        <f>P99*(1+'Control Panel'!$C$44)</f>
        <v>47280578.081989281</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205495.73424596785</v>
      </c>
      <c r="X99" s="91">
        <f t="shared" si="16"/>
        <v>-15457.579302146216</v>
      </c>
      <c r="Y99" s="90">
        <f>T99*(1+'Control Panel'!$C$44)</f>
        <v>63373099.025607981</v>
      </c>
      <c r="Z99" s="90">
        <f>U99*(1+'Control Panel'!$C$44)</f>
        <v>50590218.547728531</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217334.2756431856</v>
      </c>
      <c r="AC99" s="92">
        <f t="shared" si="17"/>
        <v>-10247.637311371916</v>
      </c>
      <c r="AD99" s="92">
        <f>Y99*(1+'Control Panel'!$C$44)</f>
        <v>67809215.957400545</v>
      </c>
      <c r="AE99" s="90">
        <f>Z99*(1+'Control Panel'!$C$44)</f>
        <v>54131533.84606953</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229925.13013820859</v>
      </c>
      <c r="AH99" s="90">
        <f t="shared" si="18"/>
        <v>-4484.2402049856319</v>
      </c>
      <c r="AI99" s="91">
        <f t="shared" ref="AI99:AJ130" si="21">L99+Q99+V99+AA99+AF99</f>
        <v>1105732.0664496659</v>
      </c>
      <c r="AJ99" s="91">
        <f t="shared" si="21"/>
        <v>1031007.5724574026</v>
      </c>
      <c r="AK99" s="91">
        <f t="shared" si="20"/>
        <v>-74724.493992263335</v>
      </c>
    </row>
    <row r="100" spans="1:80" s="93" customFormat="1" ht="14" x14ac:dyDescent="0.3">
      <c r="A100" s="85" t="str">
        <f>'ESTIMATED Earned Revenue'!A101</f>
        <v>Edmonton, AB</v>
      </c>
      <c r="B100" s="85"/>
      <c r="C100" s="86">
        <f>'ESTIMATED Earned Revenue'!$I101*1.07925</f>
        <v>49117181.223000005</v>
      </c>
      <c r="D100" s="86">
        <f>'ESTIMATED Earned Revenue'!$L101*1.07925</f>
        <v>48824164.848000005</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127707.526</v>
      </c>
      <c r="G100" s="88">
        <f t="shared" si="11"/>
        <v>4.1167587179313644E-3</v>
      </c>
      <c r="H100" s="89">
        <f t="shared" si="12"/>
        <v>2.615662272925316E-3</v>
      </c>
      <c r="I100" s="90">
        <f t="shared" si="13"/>
        <v>-74496.058000000005</v>
      </c>
      <c r="J100" s="90">
        <f>C100*(1+'Control Panel'!$C$44)</f>
        <v>52555383.908610009</v>
      </c>
      <c r="K100" s="90">
        <f>D100*(1+'Control Panel'!$C$44)</f>
        <v>52241856.387360007</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216725.56916208001</v>
      </c>
      <c r="N100" s="91">
        <f t="shared" si="14"/>
        <v>8455.879702079983</v>
      </c>
      <c r="O100" s="91">
        <f>J100*(1+'Control Panel'!$C$44)</f>
        <v>56234260.782212712</v>
      </c>
      <c r="P100" s="91">
        <f>K100*(1+'Control Panel'!$C$44)</f>
        <v>55898786.334475212</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229496.35900342563</v>
      </c>
      <c r="S100" s="91">
        <f t="shared" si="15"/>
        <v>14978.578859625588</v>
      </c>
      <c r="T100" s="91">
        <f>O100*(1+'Control Panel'!$C$44)</f>
        <v>60170659.036967605</v>
      </c>
      <c r="U100" s="91">
        <f>P100*(1+'Control Panel'!$C$44)</f>
        <v>59811701.377888478</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243089.10413366545</v>
      </c>
      <c r="X100" s="91">
        <f t="shared" si="16"/>
        <v>22135.790585551382</v>
      </c>
      <c r="Y100" s="90">
        <f>T100*(1+'Control Panel'!$C$44)</f>
        <v>64382605.169555344</v>
      </c>
      <c r="Z100" s="90">
        <f>U100*(1+'Control Panel'!$C$44)</f>
        <v>63998520.474340677</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257559.18142302206</v>
      </c>
      <c r="AC100" s="92">
        <f t="shared" si="17"/>
        <v>29977.26846846455</v>
      </c>
      <c r="AD100" s="92">
        <f>Y100*(1+'Control Panel'!$C$44)</f>
        <v>68889387.531424224</v>
      </c>
      <c r="AE100" s="90">
        <f>Z100*(1+'Control Panel'!$C$44)</f>
        <v>68478416.907544523</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272017.88801508909</v>
      </c>
      <c r="AH100" s="90">
        <f t="shared" si="18"/>
        <v>37608.517671894864</v>
      </c>
      <c r="AI100" s="91">
        <f t="shared" si="21"/>
        <v>1105732.0664496659</v>
      </c>
      <c r="AJ100" s="91">
        <f t="shared" si="21"/>
        <v>1218888.1017372822</v>
      </c>
      <c r="AK100" s="91">
        <f t="shared" si="20"/>
        <v>113156.03528761631</v>
      </c>
    </row>
    <row r="101" spans="1:80" s="100" customFormat="1" ht="14.5" thickBot="1" x14ac:dyDescent="0.35">
      <c r="A101" s="85" t="str">
        <f>'ESTIMATED Earned Revenue'!A102</f>
        <v>Rochester, NY</v>
      </c>
      <c r="B101" s="85"/>
      <c r="C101" s="86">
        <f>'ESTIMATED Earned Revenue'!$I102*1.07925</f>
        <v>50792929.309155002</v>
      </c>
      <c r="D101" s="86">
        <f>'ESTIMATED Earned Revenue'!$L102*1.07925</f>
        <v>33454880.587905001</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109478.93517581001</v>
      </c>
      <c r="G101" s="88">
        <f t="shared" si="11"/>
        <v>3.9809396061659015E-3</v>
      </c>
      <c r="H101" s="89">
        <f t="shared" si="12"/>
        <v>3.2724353891548522E-3</v>
      </c>
      <c r="I101" s="90">
        <f t="shared" si="13"/>
        <v>-92724.648824189993</v>
      </c>
      <c r="J101" s="90">
        <f>C101*(1+'Control Panel'!$C$44)</f>
        <v>54348434.360795856</v>
      </c>
      <c r="K101" s="90">
        <f>D101*(1+'Control Panel'!$C$44)</f>
        <v>35796722.229058355</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167390.16668717505</v>
      </c>
      <c r="N101" s="91">
        <f t="shared" si="14"/>
        <v>-40879.522772824974</v>
      </c>
      <c r="O101" s="91">
        <f>J101*(1+'Control Panel'!$C$44)</f>
        <v>58152824.766051568</v>
      </c>
      <c r="P101" s="91">
        <f>K101*(1+'Control Panel'!$C$44)</f>
        <v>38302492.785092443</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176707.47835527733</v>
      </c>
      <c r="S101" s="91">
        <f t="shared" si="15"/>
        <v>-37810.301788522716</v>
      </c>
      <c r="T101" s="91">
        <f>O101*(1+'Control Panel'!$C$44)</f>
        <v>62223522.499675184</v>
      </c>
      <c r="U101" s="91">
        <f>P101*(1+'Control Panel'!$C$44)</f>
        <v>40983667.280048914</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186605.00184014675</v>
      </c>
      <c r="X101" s="91">
        <f t="shared" si="16"/>
        <v>-34348.31170796731</v>
      </c>
      <c r="Y101" s="90">
        <f>T101*(1+'Control Panel'!$C$44)</f>
        <v>66579169.074652448</v>
      </c>
      <c r="Z101" s="90">
        <f>U101*(1+'Control Panel'!$C$44)</f>
        <v>43852523.989652343</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197121.19196895705</v>
      </c>
      <c r="AC101" s="92">
        <f t="shared" si="17"/>
        <v>-30460.720985600463</v>
      </c>
      <c r="AD101" s="92">
        <f>Y101*(1+'Control Panel'!$C$44)</f>
        <v>71239710.90987812</v>
      </c>
      <c r="AE101" s="90">
        <f>Z101*(1+'Control Panel'!$C$44)</f>
        <v>46922200.668928012</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208297.13060678405</v>
      </c>
      <c r="AH101" s="90">
        <f t="shared" si="18"/>
        <v>-26112.239736410178</v>
      </c>
      <c r="AI101" s="91">
        <f t="shared" si="21"/>
        <v>1105732.0664496659</v>
      </c>
      <c r="AJ101" s="91">
        <f t="shared" si="21"/>
        <v>936120.9694583402</v>
      </c>
      <c r="AK101" s="91">
        <f t="shared" si="20"/>
        <v>-169611.09699132573</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39768994.842022493</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122107.16368404499</v>
      </c>
      <c r="G102" s="88">
        <f t="shared" si="11"/>
        <v>3.9274115047096521E-3</v>
      </c>
      <c r="H102" s="89">
        <f t="shared" si="12"/>
        <v>3.070411112201877E-3</v>
      </c>
      <c r="I102" s="90">
        <f t="shared" si="13"/>
        <v>-80096.420315955009</v>
      </c>
      <c r="J102" s="90">
        <f>C102*(1+'Control Panel'!$C$44)</f>
        <v>55089168.685417652</v>
      </c>
      <c r="K102" s="90">
        <f>D102*(1+'Control Panel'!$C$44)</f>
        <v>42552824.480964072</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187658.47344289222</v>
      </c>
      <c r="N102" s="91">
        <f t="shared" si="14"/>
        <v>-20611.216017107799</v>
      </c>
      <c r="O102" s="91">
        <f>J102*(1+'Control Panel'!$C$44)</f>
        <v>58945410.493396893</v>
      </c>
      <c r="P102" s="91">
        <f>K102*(1+'Control Panel'!$C$44)</f>
        <v>45531522.194631562</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198394.56658389469</v>
      </c>
      <c r="S102" s="91">
        <f t="shared" si="15"/>
        <v>-16123.213559905358</v>
      </c>
      <c r="T102" s="91">
        <f>O102*(1+'Control Panel'!$C$44)</f>
        <v>63071589.227934681</v>
      </c>
      <c r="U102" s="91">
        <f>P102*(1+'Control Panel'!$C$44)</f>
        <v>48718728.748255774</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209810.18624476733</v>
      </c>
      <c r="X102" s="91">
        <f t="shared" si="16"/>
        <v>-11143.12730334673</v>
      </c>
      <c r="Y102" s="90">
        <f>T102*(1+'Control Panel'!$C$44)</f>
        <v>67486600.473890111</v>
      </c>
      <c r="Z102" s="90">
        <f>U102*(1+'Control Panel'!$C$44)</f>
        <v>52129039.760633685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221950.73928190107</v>
      </c>
      <c r="AC102" s="92">
        <f t="shared" si="17"/>
        <v>-5631.1736726564413</v>
      </c>
      <c r="AD102" s="92">
        <f>Y102*(1+'Control Panel'!$C$44)</f>
        <v>72210662.50706242</v>
      </c>
      <c r="AE102" s="90">
        <f>Z102*(1+'Control Panel'!$C$44)</f>
        <v>55778072.543878049</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234864.74623163417</v>
      </c>
      <c r="AH102" s="90">
        <f t="shared" si="18"/>
        <v>455.37588843994308</v>
      </c>
      <c r="AI102" s="91">
        <f t="shared" si="21"/>
        <v>1105732.0664496659</v>
      </c>
      <c r="AJ102" s="91">
        <f t="shared" si="21"/>
        <v>1052678.7117850895</v>
      </c>
      <c r="AK102" s="91">
        <f t="shared" si="20"/>
        <v>-53053.354664576473</v>
      </c>
    </row>
    <row r="103" spans="1:80" s="93" customFormat="1" ht="14" x14ac:dyDescent="0.3">
      <c r="A103" s="85" t="str">
        <f>'ESTIMATED Earned Revenue'!A104</f>
        <v>Jacksonville, FL</v>
      </c>
      <c r="B103" s="85"/>
      <c r="C103" s="86">
        <f>'ESTIMATED Earned Revenue'!$I104*1.07925</f>
        <v>51489459.063000001</v>
      </c>
      <c r="D103" s="86">
        <f>'ESTIMATED Earned Revenue'!$L104*1.07925</f>
        <v>44905496.596500002</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127707.526</v>
      </c>
      <c r="G103" s="88">
        <f t="shared" si="11"/>
        <v>3.9270869742988272E-3</v>
      </c>
      <c r="H103" s="89">
        <f t="shared" si="12"/>
        <v>2.8439174639915618E-3</v>
      </c>
      <c r="I103" s="90">
        <f t="shared" si="13"/>
        <v>-74496.058000000005</v>
      </c>
      <c r="J103" s="90">
        <f>C103*(1+'Control Panel'!$C$44)</f>
        <v>55093721.197410002</v>
      </c>
      <c r="K103" s="90">
        <f>D103*(1+'Control Panel'!$C$44)</f>
        <v>48048881.358255006</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204146.64407476503</v>
      </c>
      <c r="N103" s="91">
        <f t="shared" si="14"/>
        <v>-4123.0453852349892</v>
      </c>
      <c r="O103" s="91">
        <f>J103*(1+'Control Panel'!$C$44)</f>
        <v>58950281.681228705</v>
      </c>
      <c r="P103" s="91">
        <f>K103*(1+'Control Panel'!$C$44)</f>
        <v>51412303.053332858</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216036.90915999858</v>
      </c>
      <c r="S103" s="91">
        <f t="shared" si="15"/>
        <v>1519.129016198538</v>
      </c>
      <c r="T103" s="91">
        <f>O103*(1+'Control Panel'!$C$44)</f>
        <v>63076801.398914717</v>
      </c>
      <c r="U103" s="91">
        <f>P103*(1+'Control Panel'!$C$44)</f>
        <v>55011164.267066158</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228687.49280119847</v>
      </c>
      <c r="X103" s="91">
        <f t="shared" si="16"/>
        <v>7734.1792530844104</v>
      </c>
      <c r="Y103" s="90">
        <f>T103*(1+'Control Panel'!$C$44)</f>
        <v>67492177.496838748</v>
      </c>
      <c r="Z103" s="90">
        <f>U103*(1+'Control Panel'!$C$44)</f>
        <v>58861945.765760794</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242149.45729728241</v>
      </c>
      <c r="AC103" s="92">
        <f t="shared" si="17"/>
        <v>14567.544342724897</v>
      </c>
      <c r="AD103" s="92">
        <f>Y103*(1+'Control Panel'!$C$44)</f>
        <v>72216629.921617463</v>
      </c>
      <c r="AE103" s="90">
        <f>Z103*(1+'Control Panel'!$C$44)</f>
        <v>62982281.969364055</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256477.37450809218</v>
      </c>
      <c r="AH103" s="90">
        <f t="shared" si="18"/>
        <v>22068.004164897953</v>
      </c>
      <c r="AI103" s="91">
        <f t="shared" si="21"/>
        <v>1105732.0664496659</v>
      </c>
      <c r="AJ103" s="91">
        <f t="shared" si="21"/>
        <v>1147497.8778413367</v>
      </c>
      <c r="AK103" s="91">
        <f t="shared" si="20"/>
        <v>41765.811391670723</v>
      </c>
    </row>
    <row r="104" spans="1:80" s="93" customFormat="1" ht="14" x14ac:dyDescent="0.3">
      <c r="A104" s="85" t="str">
        <f>'ESTIMATED Earned Revenue'!A105</f>
        <v>Spokane, WA</v>
      </c>
      <c r="B104" s="85"/>
      <c r="C104" s="86">
        <f>'ESTIMATED Earned Revenue'!$I105*1.07925</f>
        <v>51815846.927250005</v>
      </c>
      <c r="D104" s="86">
        <f>'ESTIMATED Earned Revenue'!$L105*1.07925</f>
        <v>51815846.927250005</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127707.526</v>
      </c>
      <c r="G104" s="88">
        <f t="shared" si="11"/>
        <v>3.902350265236347E-3</v>
      </c>
      <c r="H104" s="89">
        <f t="shared" si="12"/>
        <v>2.4646422585604499E-3</v>
      </c>
      <c r="I104" s="90">
        <f t="shared" si="13"/>
        <v>-74496.058000000005</v>
      </c>
      <c r="J104" s="90">
        <f>C104*(1+'Control Panel'!$C$44)</f>
        <v>55442956.21215751</v>
      </c>
      <c r="K104" s="90">
        <f>D104*(1+'Control Panel'!$C$44)</f>
        <v>55442956.21215751</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226328.86863647253</v>
      </c>
      <c r="N104" s="91">
        <f t="shared" si="14"/>
        <v>18059.179176472506</v>
      </c>
      <c r="O104" s="91">
        <f>J104*(1+'Control Panel'!$C$44)</f>
        <v>59323963.147008538</v>
      </c>
      <c r="P104" s="91">
        <f>K104*(1+'Control Panel'!$C$44)</f>
        <v>59323963.147008538</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239771.88944102562</v>
      </c>
      <c r="S104" s="91">
        <f t="shared" si="15"/>
        <v>25254.109297225572</v>
      </c>
      <c r="T104" s="91">
        <f>O104*(1+'Control Panel'!$C$44)</f>
        <v>63476640.567299142</v>
      </c>
      <c r="U104" s="91">
        <f>P104*(1+'Control Panel'!$C$44)</f>
        <v>63476640.567299142</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254083.92170189743</v>
      </c>
      <c r="X104" s="91">
        <f t="shared" si="16"/>
        <v>33130.608153783367</v>
      </c>
      <c r="Y104" s="90">
        <f>T104*(1+'Control Panel'!$C$44)</f>
        <v>67920005.407010093</v>
      </c>
      <c r="Z104" s="90">
        <f>U104*(1+'Control Panel'!$C$44)</f>
        <v>67920005.407010093</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266967.2478140202</v>
      </c>
      <c r="AC104" s="92">
        <f t="shared" si="17"/>
        <v>39385.334859462688</v>
      </c>
      <c r="AD104" s="92">
        <f>Y104*(1+'Control Panel'!$C$44)</f>
        <v>72674405.78550081</v>
      </c>
      <c r="AE104" s="90">
        <f>Z104*(1+'Control Panel'!$C$44)</f>
        <v>72674405.78550081</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280409.86577100167</v>
      </c>
      <c r="AH104" s="90">
        <f t="shared" si="18"/>
        <v>46000.495427807444</v>
      </c>
      <c r="AI104" s="91">
        <f t="shared" si="21"/>
        <v>1105732.0664496659</v>
      </c>
      <c r="AJ104" s="91">
        <f t="shared" si="21"/>
        <v>1267561.7933644175</v>
      </c>
      <c r="AK104" s="91">
        <f t="shared" si="20"/>
        <v>161829.72691475158</v>
      </c>
    </row>
    <row r="105" spans="1:80" s="93" customFormat="1" ht="14" x14ac:dyDescent="0.3">
      <c r="A105" s="85" t="str">
        <f>'ESTIMATED Earned Revenue'!A106</f>
        <v>South Bend, IN</v>
      </c>
      <c r="B105" s="85"/>
      <c r="C105" s="86">
        <f>'ESTIMATED Earned Revenue'!$I106*1.07925</f>
        <v>52383074.296417497</v>
      </c>
      <c r="D105" s="86">
        <f>'ESTIMATED Earned Revenue'!$L106*1.07925</f>
        <v>51730326.326227501</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127707.526</v>
      </c>
      <c r="G105" s="88">
        <f t="shared" si="11"/>
        <v>3.8600938703177413E-3</v>
      </c>
      <c r="H105" s="89">
        <f t="shared" si="12"/>
        <v>2.4687168063591302E-3</v>
      </c>
      <c r="I105" s="90">
        <f t="shared" si="13"/>
        <v>-74496.058000000005</v>
      </c>
      <c r="J105" s="90">
        <f>C105*(1+'Control Panel'!$C$44)</f>
        <v>56049889.497166723</v>
      </c>
      <c r="K105" s="90">
        <f>D105*(1+'Control Panel'!$C$44)</f>
        <v>55351449.169063427</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226054.34750719028</v>
      </c>
      <c r="N105" s="91">
        <f t="shared" si="14"/>
        <v>17784.658047190256</v>
      </c>
      <c r="O105" s="91">
        <f>J105*(1+'Control Panel'!$C$44)</f>
        <v>59973381.761968397</v>
      </c>
      <c r="P105" s="91">
        <f>K105*(1+'Control Panel'!$C$44)</f>
        <v>59226050.610897869</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239478.15183269361</v>
      </c>
      <c r="S105" s="91">
        <f t="shared" si="15"/>
        <v>24960.37168889356</v>
      </c>
      <c r="T105" s="91">
        <f>O105*(1+'Control Panel'!$C$44)</f>
        <v>64171518.485306188</v>
      </c>
      <c r="U105" s="91">
        <f>P105*(1+'Control Panel'!$C$44)</f>
        <v>63371874.153660722</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253769.62246098218</v>
      </c>
      <c r="X105" s="91">
        <f t="shared" si="16"/>
        <v>32816.308912868117</v>
      </c>
      <c r="Y105" s="90">
        <f>T105*(1+'Control Panel'!$C$44)</f>
        <v>68663524.779277623</v>
      </c>
      <c r="Z105" s="90">
        <f>U105*(1+'Control Panel'!$C$44)</f>
        <v>67807905.344416976</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266743.04768883396</v>
      </c>
      <c r="AC105" s="92">
        <f t="shared" si="17"/>
        <v>39161.134734276449</v>
      </c>
      <c r="AD105" s="92">
        <f>Y105*(1+'Control Panel'!$C$44)</f>
        <v>73469971.513827056</v>
      </c>
      <c r="AE105" s="90">
        <f>Z105*(1+'Control Panel'!$C$44)</f>
        <v>72554458.71852617</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280169.97163705237</v>
      </c>
      <c r="AH105" s="90">
        <f t="shared" si="18"/>
        <v>45760.601293858141</v>
      </c>
      <c r="AI105" s="91">
        <f t="shared" si="21"/>
        <v>1105732.0664496659</v>
      </c>
      <c r="AJ105" s="91">
        <f t="shared" si="21"/>
        <v>1266215.1411267524</v>
      </c>
      <c r="AK105" s="91">
        <f t="shared" si="20"/>
        <v>160483.07467708644</v>
      </c>
    </row>
    <row r="106" spans="1:80" s="93" customFormat="1" ht="14" x14ac:dyDescent="0.3">
      <c r="A106" s="85" t="str">
        <f>'ESTIMATED Earned Revenue'!A107</f>
        <v>Bridgeport, CT</v>
      </c>
      <c r="B106" s="85"/>
      <c r="C106" s="86">
        <f>'ESTIMATED Earned Revenue'!$I107*1.07925</f>
        <v>52694848.565250002</v>
      </c>
      <c r="D106" s="86">
        <f>'ESTIMATED Earned Revenue'!$L107*1.07925</f>
        <v>52694848.565250002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127707.526</v>
      </c>
      <c r="G106" s="88">
        <f t="shared" si="11"/>
        <v>3.8372552442127068E-3</v>
      </c>
      <c r="H106" s="89">
        <f t="shared" si="12"/>
        <v>2.4235296139406243E-3</v>
      </c>
      <c r="I106" s="90">
        <f t="shared" si="13"/>
        <v>-74496.058000000005</v>
      </c>
      <c r="J106" s="90">
        <f>C106*(1+'Control Panel'!$C$44)</f>
        <v>56383487.964817502</v>
      </c>
      <c r="K106" s="90">
        <f>D106*(1+'Control Panel'!$C$44)</f>
        <v>56383487.964817502</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229150.46389445249</v>
      </c>
      <c r="N106" s="91">
        <f t="shared" si="14"/>
        <v>20880.774434452469</v>
      </c>
      <c r="O106" s="91">
        <f>J106*(1+'Control Panel'!$C$44)</f>
        <v>60330332.122354731</v>
      </c>
      <c r="P106" s="91">
        <f>K106*(1+'Control Panel'!$C$44)</f>
        <v>60330332.122354731</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242790.99636706419</v>
      </c>
      <c r="S106" s="91">
        <f t="shared" si="15"/>
        <v>28273.216223264142</v>
      </c>
      <c r="T106" s="91">
        <f>O106*(1+'Control Panel'!$C$44)</f>
        <v>64553455.370919563</v>
      </c>
      <c r="U106" s="91">
        <f>P106*(1+'Control Panel'!$C$44)</f>
        <v>64553455.370919563</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256414.90774183912</v>
      </c>
      <c r="X106" s="91">
        <f t="shared" si="16"/>
        <v>35461.594193725061</v>
      </c>
      <c r="Y106" s="90">
        <f>T106*(1+'Control Panel'!$C$44)</f>
        <v>69072197.246883944</v>
      </c>
      <c r="Z106" s="90">
        <f>U106*(1+'Control Panel'!$C$44)</f>
        <v>69072197.246883944</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269271.6314937679</v>
      </c>
      <c r="AC106" s="92">
        <f t="shared" si="17"/>
        <v>41689.718539210386</v>
      </c>
      <c r="AD106" s="92">
        <f>Y106*(1+'Control Panel'!$C$44)</f>
        <v>73907251.054165825</v>
      </c>
      <c r="AE106" s="90">
        <f>Z106*(1+'Control Panel'!$C$44)</f>
        <v>73907251.054165825</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282875.55630833167</v>
      </c>
      <c r="AH106" s="90">
        <f t="shared" si="18"/>
        <v>48466.18596513744</v>
      </c>
      <c r="AI106" s="91">
        <f t="shared" si="21"/>
        <v>1105732.0664496659</v>
      </c>
      <c r="AJ106" s="91">
        <f t="shared" si="21"/>
        <v>1280503.5558054554</v>
      </c>
      <c r="AK106" s="91">
        <f t="shared" si="20"/>
        <v>174771.4893557895</v>
      </c>
    </row>
    <row r="107" spans="1:80" s="93" customFormat="1" ht="14" x14ac:dyDescent="0.3">
      <c r="A107" s="85" t="str">
        <f>'ESTIMATED Earned Revenue'!A108</f>
        <v>Columbus, OH</v>
      </c>
      <c r="B107" s="85"/>
      <c r="C107" s="86">
        <f>'ESTIMATED Earned Revenue'!$I108*1.07925</f>
        <v>54439996.290119998</v>
      </c>
      <c r="D107" s="86">
        <f>'ESTIMATED Earned Revenue'!$L108*1.07925</f>
        <v>42154942.7862975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126879.059572595</v>
      </c>
      <c r="G107" s="88">
        <f t="shared" si="11"/>
        <v>3.7142468365064301E-3</v>
      </c>
      <c r="H107" s="89">
        <f t="shared" si="12"/>
        <v>3.0098263972460461E-3</v>
      </c>
      <c r="I107" s="90">
        <f t="shared" si="13"/>
        <v>-75324.524427405006</v>
      </c>
      <c r="J107" s="90">
        <f>C107*(1+'Control Panel'!$C$44)</f>
        <v>58250796.030428402</v>
      </c>
      <c r="K107" s="90">
        <f>D107*(1+'Control Panel'!$C$44)</f>
        <v>45105788.781338327</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195317.366344015</v>
      </c>
      <c r="N107" s="91">
        <f t="shared" si="14"/>
        <v>-12952.323115985026</v>
      </c>
      <c r="O107" s="91">
        <f>J107*(1+'Control Panel'!$C$44)</f>
        <v>62328351.752558395</v>
      </c>
      <c r="P107" s="91">
        <f>K107*(1+'Control Panel'!$C$44)</f>
        <v>48263193.996032014</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206589.58198809606</v>
      </c>
      <c r="S107" s="91">
        <f t="shared" si="15"/>
        <v>-7928.1981557039835</v>
      </c>
      <c r="T107" s="91">
        <f>O107*(1+'Control Panel'!$C$44)</f>
        <v>66691336.375237487</v>
      </c>
      <c r="U107" s="91">
        <f>P107*(1+'Control Panel'!$C$44)</f>
        <v>51641617.575754255</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218578.85272726277</v>
      </c>
      <c r="X107" s="91">
        <f t="shared" si="16"/>
        <v>-2374.4608208512946</v>
      </c>
      <c r="Y107" s="90">
        <f>T107*(1+'Control Panel'!$C$44)</f>
        <v>71359729.92150411</v>
      </c>
      <c r="Z107" s="90">
        <f>U107*(1+'Control Panel'!$C$44)</f>
        <v>55256530.806057058</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231333.2124181712</v>
      </c>
      <c r="AC107" s="92">
        <f t="shared" si="17"/>
        <v>3751.2994636136864</v>
      </c>
      <c r="AD107" s="92">
        <f>Y107*(1+'Control Panel'!$C$44)</f>
        <v>76354911.016009405</v>
      </c>
      <c r="AE107" s="90">
        <f>Z107*(1+'Control Panel'!$C$44)</f>
        <v>59124487.962481059</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244903.9924874432</v>
      </c>
      <c r="AH107" s="90">
        <f t="shared" si="18"/>
        <v>10494.622144248977</v>
      </c>
      <c r="AI107" s="91">
        <f t="shared" si="21"/>
        <v>1105732.0664496659</v>
      </c>
      <c r="AJ107" s="91">
        <f t="shared" si="21"/>
        <v>1096723.0059649884</v>
      </c>
      <c r="AK107" s="91">
        <f t="shared" si="20"/>
        <v>-9009.0604846775532</v>
      </c>
    </row>
    <row r="108" spans="1:80" s="93" customFormat="1" ht="14" x14ac:dyDescent="0.3">
      <c r="A108" s="85" t="str">
        <f>'ESTIMATED Earned Revenue'!A109</f>
        <v>Wilmington, DE</v>
      </c>
      <c r="B108" s="85"/>
      <c r="C108" s="86">
        <f>'ESTIMATED Earned Revenue'!$I109*1.07925</f>
        <v>56049968.815890007</v>
      </c>
      <c r="D108" s="86">
        <f>'ESTIMATED Earned Revenue'!$L109*1.07925</f>
        <v>30016077.76374751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102601.32952749502</v>
      </c>
      <c r="G108" s="88">
        <f t="shared" si="11"/>
        <v>3.607559259563332E-3</v>
      </c>
      <c r="H108" s="89">
        <f t="shared" si="12"/>
        <v>3.4182124105306567E-3</v>
      </c>
      <c r="I108" s="90">
        <f t="shared" si="13"/>
        <v>-99602.254472504981</v>
      </c>
      <c r="J108" s="90">
        <f>C108*(1+'Control Panel'!$C$44)</f>
        <v>59973466.633002311</v>
      </c>
      <c r="K108" s="90">
        <f>D108*(1+'Control Panel'!$C$44)</f>
        <v>32117203.207209837</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156351.6096216295</v>
      </c>
      <c r="N108" s="91">
        <f t="shared" si="14"/>
        <v>-51918.079838370526</v>
      </c>
      <c r="O108" s="91">
        <f>J108*(1+'Control Panel'!$C$44)</f>
        <v>64171609.297312476</v>
      </c>
      <c r="P108" s="91">
        <f>K108*(1+'Control Panel'!$C$44)</f>
        <v>34365407.431714527</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164896.22229514358</v>
      </c>
      <c r="S108" s="91">
        <f t="shared" si="15"/>
        <v>-49621.557848656463</v>
      </c>
      <c r="T108" s="91">
        <f>O108*(1+'Control Panel'!$C$44)</f>
        <v>68663621.948124349</v>
      </c>
      <c r="U108" s="91">
        <f>P108*(1+'Control Panel'!$C$44)</f>
        <v>36770985.951934546</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173966.95785580363</v>
      </c>
      <c r="X108" s="91">
        <f t="shared" si="16"/>
        <v>-46986.355692310433</v>
      </c>
      <c r="Y108" s="90">
        <f>T108*(1+'Control Panel'!$C$44)</f>
        <v>73470075.484493062</v>
      </c>
      <c r="Z108" s="90">
        <f>U108*(1+'Control Panel'!$C$44)</f>
        <v>39344954.968569964</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183598.48490570992</v>
      </c>
      <c r="AC108" s="92">
        <f t="shared" si="17"/>
        <v>-43983.428048847592</v>
      </c>
      <c r="AD108" s="92">
        <f>Y108*(1+'Control Panel'!$C$44)</f>
        <v>78612980.768407583</v>
      </c>
      <c r="AE108" s="90">
        <f>Z108*(1+'Control Panel'!$C$44)</f>
        <v>42099101.816369861</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193827.8340491096</v>
      </c>
      <c r="AH108" s="90">
        <f t="shared" si="18"/>
        <v>-40581.536294084624</v>
      </c>
      <c r="AI108" s="91">
        <f t="shared" si="21"/>
        <v>1105732.0664496659</v>
      </c>
      <c r="AJ108" s="91">
        <f t="shared" si="21"/>
        <v>872641.10872739623</v>
      </c>
      <c r="AK108" s="91">
        <f t="shared" si="20"/>
        <v>-233090.9577222697</v>
      </c>
    </row>
    <row r="109" spans="1:80" s="93" customFormat="1" ht="14" x14ac:dyDescent="0.3">
      <c r="A109" s="85" t="str">
        <f>'ESTIMATED Earned Revenue'!A110</f>
        <v>Sarasota, FL</v>
      </c>
      <c r="B109" s="85"/>
      <c r="C109" s="86">
        <f>'ESTIMATED Earned Revenue'!$I110*1.07925</f>
        <v>56394661.785427503</v>
      </c>
      <c r="D109" s="86">
        <f>'ESTIMATED Earned Revenue'!$L110*1.07925</f>
        <v>56394661.785427503</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127707.526</v>
      </c>
      <c r="G109" s="88">
        <f t="shared" si="11"/>
        <v>3.5855092946447962E-3</v>
      </c>
      <c r="H109" s="89">
        <f t="shared" si="12"/>
        <v>2.2645321730256369E-3</v>
      </c>
      <c r="I109" s="90">
        <f t="shared" si="13"/>
        <v>-74496.058000000005</v>
      </c>
      <c r="J109" s="90">
        <f>C109*(1+'Control Panel'!$C$44)</f>
        <v>60342288.110407434</v>
      </c>
      <c r="K109" s="90">
        <f>D109*(1+'Control Panel'!$C$44)</f>
        <v>60342288.110407434</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240684.57322081487</v>
      </c>
      <c r="N109" s="91">
        <f t="shared" si="14"/>
        <v>32414.883760814846</v>
      </c>
      <c r="O109" s="91">
        <f>J109*(1+'Control Panel'!$C$44)</f>
        <v>64566248.278135955</v>
      </c>
      <c r="P109" s="91">
        <f>K109*(1+'Control Panel'!$C$44)</f>
        <v>64566248.278135955</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252732.4934662719</v>
      </c>
      <c r="S109" s="91">
        <f t="shared" si="15"/>
        <v>38214.713322471856</v>
      </c>
      <c r="T109" s="91">
        <f>O109*(1+'Control Panel'!$C$44)</f>
        <v>69085885.657605469</v>
      </c>
      <c r="U109" s="91">
        <f>P109*(1+'Control Panel'!$C$44)</f>
        <v>69085885.657605469</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265479.76831521094</v>
      </c>
      <c r="X109" s="91">
        <f t="shared" si="16"/>
        <v>44526.454767096875</v>
      </c>
      <c r="Y109" s="90">
        <f>T109*(1+'Control Panel'!$C$44)</f>
        <v>73921897.653637856</v>
      </c>
      <c r="Z109" s="90">
        <f>U109*(1+'Control Panel'!$C$44)</f>
        <v>73921897.653637856</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278971.03230727575</v>
      </c>
      <c r="AC109" s="92">
        <f t="shared" si="17"/>
        <v>51389.119352718233</v>
      </c>
      <c r="AD109" s="92">
        <f>Y109*(1+'Control Panel'!$C$44)</f>
        <v>79096430.489392504</v>
      </c>
      <c r="AE109" s="90">
        <f>Z109*(1+'Control Panel'!$C$44)</f>
        <v>79096430.489392504</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293253.91517878504</v>
      </c>
      <c r="AH109" s="90">
        <f t="shared" si="18"/>
        <v>58844.544835590816</v>
      </c>
      <c r="AI109" s="91">
        <f t="shared" si="21"/>
        <v>1105732.0664496659</v>
      </c>
      <c r="AJ109" s="91">
        <f t="shared" si="21"/>
        <v>1331121.7824883587</v>
      </c>
      <c r="AK109" s="91">
        <f t="shared" si="20"/>
        <v>225389.71603869274</v>
      </c>
    </row>
    <row r="110" spans="1:80" s="93" customFormat="1" ht="14" x14ac:dyDescent="0.3">
      <c r="A110" s="85" t="str">
        <f>'ESTIMATED Earned Revenue'!A111</f>
        <v>Baltimore, MD</v>
      </c>
      <c r="B110" s="85"/>
      <c r="C110" s="86">
        <f>'ESTIMATED Earned Revenue'!$I111*1.07925</f>
        <v>56496400.211445004</v>
      </c>
      <c r="D110" s="86">
        <f>'ESTIMATED Earned Revenue'!$L111*1.07925</f>
        <v>45079423.497195005</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127707.526</v>
      </c>
      <c r="G110" s="88">
        <f t="shared" si="11"/>
        <v>3.5790525280058063E-3</v>
      </c>
      <c r="H110" s="89">
        <f t="shared" si="12"/>
        <v>2.8329449689600932E-3</v>
      </c>
      <c r="I110" s="90">
        <f t="shared" si="13"/>
        <v>-74496.058000000005</v>
      </c>
      <c r="J110" s="90">
        <f>C110*(1+'Control Panel'!$C$44)</f>
        <v>60451148.226246156</v>
      </c>
      <c r="K110" s="90">
        <f>D110*(1+'Control Panel'!$C$44)</f>
        <v>48234983.141998656</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204704.94942599596</v>
      </c>
      <c r="N110" s="91">
        <f t="shared" si="14"/>
        <v>-3564.7400340040622</v>
      </c>
      <c r="O110" s="91">
        <f>J110*(1+'Control Panel'!$C$44)</f>
        <v>64682728.602083392</v>
      </c>
      <c r="P110" s="91">
        <f>K110*(1+'Control Panel'!$C$44)</f>
        <v>51611431.961938567</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216634.29588581569</v>
      </c>
      <c r="S110" s="91">
        <f t="shared" si="15"/>
        <v>2116.5157420156465</v>
      </c>
      <c r="T110" s="91">
        <f>O110*(1+'Control Panel'!$C$44)</f>
        <v>69210519.604229227</v>
      </c>
      <c r="U110" s="91">
        <f>P110*(1+'Control Panel'!$C$44)</f>
        <v>55224232.199274272</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229326.69659782283</v>
      </c>
      <c r="X110" s="91">
        <f t="shared" si="16"/>
        <v>8373.383049708762</v>
      </c>
      <c r="Y110" s="90">
        <f>T110*(1+'Control Panel'!$C$44)</f>
        <v>74055255.976525277</v>
      </c>
      <c r="Z110" s="90">
        <f>U110*(1+'Control Panel'!$C$44)</f>
        <v>59089928.453223474</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242833.40535967046</v>
      </c>
      <c r="AC110" s="92">
        <f t="shared" si="17"/>
        <v>15251.492405112949</v>
      </c>
      <c r="AD110" s="92">
        <f>Y110*(1+'Control Panel'!$C$44)</f>
        <v>79239123.894882053</v>
      </c>
      <c r="AE110" s="91">
        <f>Z110*(1+'Control Panel'!$C$44)</f>
        <v>63226223.44494912</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257209.19893484737</v>
      </c>
      <c r="AH110" s="90">
        <f t="shared" si="18"/>
        <v>22799.828591653146</v>
      </c>
      <c r="AI110" s="91">
        <f t="shared" si="21"/>
        <v>1105732.0664496659</v>
      </c>
      <c r="AJ110" s="91">
        <f t="shared" si="21"/>
        <v>1150708.5462041525</v>
      </c>
      <c r="AK110" s="91">
        <f t="shared" si="20"/>
        <v>44976.479754486587</v>
      </c>
    </row>
    <row r="111" spans="1:80" s="93" customFormat="1" ht="14" x14ac:dyDescent="0.3">
      <c r="A111" s="85" t="str">
        <f>'ESTIMATED Earned Revenue'!A112</f>
        <v>Las Vegas, NV</v>
      </c>
      <c r="B111" s="85"/>
      <c r="C111" s="86">
        <f>'ESTIMATED Earned Revenue'!$I112*1.07925</f>
        <v>56966425.177590005</v>
      </c>
      <c r="D111" s="86">
        <f>'ESTIMATED Earned Revenue'!$L112*1.07925</f>
        <v>56966425.177590005</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127707.526</v>
      </c>
      <c r="G111" s="88">
        <f t="shared" si="11"/>
        <v>3.5495220802365668E-3</v>
      </c>
      <c r="H111" s="89">
        <f t="shared" si="12"/>
        <v>2.2418034061621054E-3</v>
      </c>
      <c r="I111" s="90">
        <f t="shared" si="13"/>
        <v>-74496.058000000005</v>
      </c>
      <c r="J111" s="90">
        <f>C111*(1+'Control Panel'!$C$44)</f>
        <v>60954074.940021306</v>
      </c>
      <c r="K111" s="90">
        <f>D111*(1+'Control Panel'!$C$44)</f>
        <v>60954074.940021306</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241908.14688004262</v>
      </c>
      <c r="N111" s="91">
        <f t="shared" si="14"/>
        <v>33638.4574200426</v>
      </c>
      <c r="O111" s="91">
        <f>J111*(1+'Control Panel'!$C$44)</f>
        <v>65220860.1858228</v>
      </c>
      <c r="P111" s="91">
        <f>K111*(1+'Control Panel'!$C$44)</f>
        <v>65220860.1858228</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254041.7172816456</v>
      </c>
      <c r="S111" s="91">
        <f t="shared" si="15"/>
        <v>39523.937137845554</v>
      </c>
      <c r="T111" s="91">
        <f>O111*(1+'Control Panel'!$C$44)</f>
        <v>69786320.398830399</v>
      </c>
      <c r="U111" s="91">
        <f>P111*(1+'Control Panel'!$C$44)</f>
        <v>69786320.398830399</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266880.63779766078</v>
      </c>
      <c r="X111" s="91">
        <f t="shared" si="16"/>
        <v>45927.324249546713</v>
      </c>
      <c r="Y111" s="90">
        <f>T111*(1+'Control Panel'!$C$44)</f>
        <v>74671362.826748535</v>
      </c>
      <c r="Z111" s="90">
        <f>U111*(1+'Control Panel'!$C$44)</f>
        <v>74671362.826748535</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280469.96265349706</v>
      </c>
      <c r="AC111" s="92">
        <f t="shared" si="17"/>
        <v>52888.049698939547</v>
      </c>
      <c r="AD111" s="92">
        <f>Y111*(1+'Control Panel'!$C$44)</f>
        <v>79898358.224620938</v>
      </c>
      <c r="AE111" s="90">
        <f>Z111*(1+'Control Panel'!$C$44)</f>
        <v>79898358.224620938</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294857.77064924192</v>
      </c>
      <c r="AH111" s="90">
        <f t="shared" si="18"/>
        <v>60448.400306047697</v>
      </c>
      <c r="AI111" s="91">
        <f t="shared" si="21"/>
        <v>1105732.0664496659</v>
      </c>
      <c r="AJ111" s="91">
        <f t="shared" si="21"/>
        <v>1338158.235262088</v>
      </c>
      <c r="AK111" s="91">
        <f t="shared" si="20"/>
        <v>232426.16881242208</v>
      </c>
    </row>
    <row r="112" spans="1:80" s="93" customFormat="1" ht="14" x14ac:dyDescent="0.3">
      <c r="A112" s="85" t="str">
        <f>'ESTIMATED Earned Revenue'!A113</f>
        <v>Fort Myers, FL</v>
      </c>
      <c r="B112" s="85"/>
      <c r="C112" s="86">
        <f>'ESTIMATED Earned Revenue'!$I113*1.07925</f>
        <v>57846617.951437496</v>
      </c>
      <c r="D112" s="86">
        <f>'ESTIMATED Earned Revenue'!$L113*1.07925</f>
        <v>57383011.306627497</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127707.526</v>
      </c>
      <c r="G112" s="88">
        <f t="shared" si="11"/>
        <v>3.495512636015313E-3</v>
      </c>
      <c r="H112" s="89">
        <f t="shared" si="12"/>
        <v>2.2255284812013744E-3</v>
      </c>
      <c r="I112" s="90">
        <f t="shared" si="13"/>
        <v>-74496.058000000005</v>
      </c>
      <c r="J112" s="90">
        <f>C112*(1+'Control Panel'!$C$44)</f>
        <v>61895881.208038121</v>
      </c>
      <c r="K112" s="90">
        <f>D112*(1+'Control Panel'!$C$44)</f>
        <v>61399822.098091424</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242799.64119618284</v>
      </c>
      <c r="N112" s="91">
        <f t="shared" si="14"/>
        <v>34529.951736182818</v>
      </c>
      <c r="O112" s="91">
        <f>J112*(1+'Control Panel'!$C$44)</f>
        <v>66228592.892600797</v>
      </c>
      <c r="P112" s="91">
        <f>K112*(1+'Control Panel'!$C$44)</f>
        <v>65697809.644957826</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254995.61619991565</v>
      </c>
      <c r="S112" s="91">
        <f t="shared" si="15"/>
        <v>40477.836056115601</v>
      </c>
      <c r="T112" s="91">
        <f>O112*(1+'Control Panel'!$C$44)</f>
        <v>70864594.395082861</v>
      </c>
      <c r="U112" s="91">
        <f>P112*(1+'Control Panel'!$C$44)</f>
        <v>70296656.320104882</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267901.30964020977</v>
      </c>
      <c r="X112" s="91">
        <f t="shared" si="16"/>
        <v>46947.996092095709</v>
      </c>
      <c r="Y112" s="90">
        <f>T112*(1+'Control Panel'!$C$44)</f>
        <v>75825116.00273867</v>
      </c>
      <c r="Z112" s="90">
        <f>U112*(1+'Control Panel'!$C$44)</f>
        <v>75217422.262512222</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281562.08152502443</v>
      </c>
      <c r="AC112" s="92">
        <f t="shared" si="17"/>
        <v>53980.168570466922</v>
      </c>
      <c r="AD112" s="92">
        <f>Y112*(1+'Control Panel'!$C$44)</f>
        <v>81132874.122930378</v>
      </c>
      <c r="AE112" s="90">
        <f>Z112*(1+'Control Panel'!$C$44)</f>
        <v>80482641.820888087</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296026.3378417762</v>
      </c>
      <c r="AH112" s="90">
        <f t="shared" si="18"/>
        <v>61616.967498581973</v>
      </c>
      <c r="AI112" s="91">
        <f t="shared" si="21"/>
        <v>1105732.0664496659</v>
      </c>
      <c r="AJ112" s="91">
        <f t="shared" si="21"/>
        <v>1343284.9864031088</v>
      </c>
      <c r="AK112" s="91">
        <f t="shared" si="20"/>
        <v>237552.91995344288</v>
      </c>
    </row>
    <row r="113" spans="1:37" s="93" customFormat="1" ht="14" x14ac:dyDescent="0.3">
      <c r="A113" s="85" t="str">
        <f>'ESTIMATED Earned Revenue'!A114</f>
        <v>London, ON</v>
      </c>
      <c r="B113" s="85"/>
      <c r="C113" s="94">
        <f>'ESTIMATED Earned Revenue'!$I114*1.07925</f>
        <v>59151754.771379992</v>
      </c>
      <c r="D113" s="94">
        <f>'ESTIMATED Earned Revenue'!$L114*1.07925</f>
        <v>57099790.722667493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127707.526</v>
      </c>
      <c r="G113" s="88">
        <f t="shared" si="11"/>
        <v>3.4183869063819264E-3</v>
      </c>
      <c r="H113" s="89">
        <f t="shared" si="12"/>
        <v>2.2365673215909462E-3</v>
      </c>
      <c r="I113" s="90">
        <f t="shared" si="13"/>
        <v>-74496.058000000005</v>
      </c>
      <c r="J113" s="90">
        <f>C113*(1+'Control Panel'!$C$44)</f>
        <v>63292377.605376594</v>
      </c>
      <c r="K113" s="90">
        <f>D113*(1+'Control Panel'!$C$44)</f>
        <v>61096776.07325422</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242193.54914650845</v>
      </c>
      <c r="N113" s="91">
        <f t="shared" si="14"/>
        <v>33923.859686508426</v>
      </c>
      <c r="O113" s="91">
        <f>J113*(1+'Control Panel'!$C$44)</f>
        <v>67722844.037752956</v>
      </c>
      <c r="P113" s="91">
        <f>K113*(1+'Control Panel'!$C$44)</f>
        <v>65373550.398382023</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254347.09770676403</v>
      </c>
      <c r="S113" s="91">
        <f t="shared" si="15"/>
        <v>39829.317562963988</v>
      </c>
      <c r="T113" s="91">
        <f>O113*(1+'Control Panel'!$C$44)</f>
        <v>72463443.12039566</v>
      </c>
      <c r="U113" s="91">
        <f>P113*(1+'Control Panel'!$C$44)</f>
        <v>69949698.926268771</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267207.39485253755</v>
      </c>
      <c r="X113" s="91">
        <f t="shared" si="16"/>
        <v>46254.081304423482</v>
      </c>
      <c r="Y113" s="90">
        <f>T113*(1+'Control Panel'!$C$44)</f>
        <v>77535884.13882336</v>
      </c>
      <c r="Z113" s="90">
        <f>U113*(1+'Control Panel'!$C$44)</f>
        <v>74846177.851107582</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280819.59270221519</v>
      </c>
      <c r="AC113" s="92">
        <f t="shared" si="17"/>
        <v>53237.679747657676</v>
      </c>
      <c r="AD113" s="92">
        <f>Y113*(1+'Control Panel'!$C$44)</f>
        <v>82963396.028540999</v>
      </c>
      <c r="AE113" s="90">
        <f>Z113*(1+'Control Panel'!$C$44)</f>
        <v>80085410.300685123</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295231.87480137026</v>
      </c>
      <c r="AH113" s="90">
        <f t="shared" si="18"/>
        <v>60822.50445817603</v>
      </c>
      <c r="AI113" s="91">
        <f t="shared" si="21"/>
        <v>1105732.0664496659</v>
      </c>
      <c r="AJ113" s="91">
        <f t="shared" si="21"/>
        <v>1339799.5092093954</v>
      </c>
      <c r="AK113" s="91">
        <f t="shared" si="20"/>
        <v>234067.44275972946</v>
      </c>
    </row>
    <row r="114" spans="1:37" s="93" customFormat="1" ht="14" x14ac:dyDescent="0.3">
      <c r="A114" s="85" t="str">
        <f>'ESTIMATED Earned Revenue'!A115</f>
        <v>West Palm Beach, FL</v>
      </c>
      <c r="B114" s="85"/>
      <c r="C114" s="86">
        <f>'ESTIMATED Earned Revenue'!$I115*1.07925</f>
        <v>59214786.295469999</v>
      </c>
      <c r="D114" s="86">
        <f>'ESTIMATED Earned Revenue'!$L115*1.07925</f>
        <v>54879599.055074997</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127707.526</v>
      </c>
      <c r="G114" s="88">
        <f t="shared" si="11"/>
        <v>3.4147481845335785E-3</v>
      </c>
      <c r="H114" s="89">
        <f t="shared" si="12"/>
        <v>2.3270491803673303E-3</v>
      </c>
      <c r="I114" s="90">
        <f t="shared" si="13"/>
        <v>-74496.058000000005</v>
      </c>
      <c r="J114" s="90">
        <f>C114*(1+'Control Panel'!$C$44)</f>
        <v>63359821.336152904</v>
      </c>
      <c r="K114" s="90">
        <f>D114*(1+'Control Panel'!$C$44)</f>
        <v>58721170.988930248</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236163.51296679076</v>
      </c>
      <c r="N114" s="91">
        <f t="shared" si="14"/>
        <v>27893.823506790737</v>
      </c>
      <c r="O114" s="91">
        <f>J114*(1+'Control Panel'!$C$44)</f>
        <v>67795008.829683617</v>
      </c>
      <c r="P114" s="91">
        <f>K114*(1+'Control Panel'!$C$44)</f>
        <v>62831652.958155371</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249263.30282631074</v>
      </c>
      <c r="S114" s="91">
        <f t="shared" si="15"/>
        <v>34745.522682510695</v>
      </c>
      <c r="T114" s="91">
        <f>O114*(1+'Control Panel'!$C$44)</f>
        <v>72540659.447761476</v>
      </c>
      <c r="U114" s="91">
        <f>P114*(1+'Control Panel'!$C$44)</f>
        <v>67229868.665226251</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261767.73433045251</v>
      </c>
      <c r="X114" s="91">
        <f t="shared" si="16"/>
        <v>40814.420782338449</v>
      </c>
      <c r="Y114" s="90">
        <f>T114*(1+'Control Panel'!$C$44)</f>
        <v>77618505.609104782</v>
      </c>
      <c r="Z114" s="90">
        <f>U114*(1+'Control Panel'!$C$44)</f>
        <v>71935959.471792087</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274999.15594358416</v>
      </c>
      <c r="AC114" s="92">
        <f t="shared" si="17"/>
        <v>47417.24298902665</v>
      </c>
      <c r="AD114" s="92">
        <f>Y114*(1+'Control Panel'!$C$44)</f>
        <v>83051801.001742125</v>
      </c>
      <c r="AE114" s="90">
        <f>Z114*(1+'Control Panel'!$C$44)</f>
        <v>76971476.634817541</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289004.00746963511</v>
      </c>
      <c r="AH114" s="90">
        <f t="shared" si="18"/>
        <v>54594.637126440881</v>
      </c>
      <c r="AI114" s="91">
        <f t="shared" si="21"/>
        <v>1105732.0664496659</v>
      </c>
      <c r="AJ114" s="91">
        <f t="shared" si="21"/>
        <v>1311197.7135367733</v>
      </c>
      <c r="AK114" s="91">
        <f t="shared" si="20"/>
        <v>205465.64708710741</v>
      </c>
    </row>
    <row r="115" spans="1:37" s="93" customFormat="1" ht="14" x14ac:dyDescent="0.3">
      <c r="A115" s="85" t="str">
        <f>'ESTIMATED Earned Revenue'!A116</f>
        <v>Macon, GA</v>
      </c>
      <c r="B115" s="85"/>
      <c r="C115" s="86">
        <f>'ESTIMATED Earned Revenue'!$I116*1.07925</f>
        <v>62792961.683865003</v>
      </c>
      <c r="D115" s="86">
        <f>'ESTIMATED Earned Revenue'!$L116*1.07925</f>
        <v>47769290.054610014</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127707.526</v>
      </c>
      <c r="G115" s="88">
        <f t="shared" si="11"/>
        <v>3.2201631930980782E-3</v>
      </c>
      <c r="H115" s="89">
        <f t="shared" si="12"/>
        <v>2.6734231522805617E-3</v>
      </c>
      <c r="I115" s="90">
        <f t="shared" si="13"/>
        <v>-74496.058000000005</v>
      </c>
      <c r="J115" s="90">
        <f>C115*(1+'Control Panel'!$C$44)</f>
        <v>67188469.001735553</v>
      </c>
      <c r="K115" s="90">
        <f>D115*(1+'Control Panel'!$C$44)</f>
        <v>51113140.358432718</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213339.42107529816</v>
      </c>
      <c r="N115" s="91">
        <f t="shared" si="14"/>
        <v>5069.7316152981366</v>
      </c>
      <c r="O115" s="91">
        <f>J115*(1+'Control Panel'!$C$44)</f>
        <v>71891661.831857041</v>
      </c>
      <c r="P115" s="91">
        <f>K115*(1+'Control Panel'!$C$44)</f>
        <v>54691060.183523014</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225873.18055056903</v>
      </c>
      <c r="S115" s="91">
        <f t="shared" si="15"/>
        <v>11355.400406768982</v>
      </c>
      <c r="T115" s="91">
        <f>O115*(1+'Control Panel'!$C$44)</f>
        <v>76924078.160087034</v>
      </c>
      <c r="U115" s="91">
        <f>P115*(1+'Control Panel'!$C$44)</f>
        <v>58519434.396369629</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239212.3031891089</v>
      </c>
      <c r="X115" s="91">
        <f t="shared" si="16"/>
        <v>18258.989640994841</v>
      </c>
      <c r="Y115" s="90">
        <f>T115*(1+'Control Panel'!$C$44)</f>
        <v>82308763.631293133</v>
      </c>
      <c r="Z115" s="90">
        <f>U115*(1+'Control Panel'!$C$44)</f>
        <v>62615794.804115504</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253411.00441234652</v>
      </c>
      <c r="AC115" s="92">
        <f t="shared" si="17"/>
        <v>25829.091457789007</v>
      </c>
      <c r="AD115" s="92">
        <f>Y115*(1+'Control Panel'!$C$44)</f>
        <v>88070377.085483655</v>
      </c>
      <c r="AE115" s="90">
        <f>Z115*(1+'Control Panel'!$C$44)</f>
        <v>66998900.440403596</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268527.22992121079</v>
      </c>
      <c r="AH115" s="90">
        <f t="shared" si="18"/>
        <v>34117.859578016563</v>
      </c>
      <c r="AI115" s="91">
        <f t="shared" si="21"/>
        <v>1105732.0664496659</v>
      </c>
      <c r="AJ115" s="91">
        <f t="shared" si="21"/>
        <v>1200363.1391485333</v>
      </c>
      <c r="AK115" s="91">
        <f t="shared" si="20"/>
        <v>94631.072698867414</v>
      </c>
    </row>
    <row r="116" spans="1:37" s="93" customFormat="1" ht="14" x14ac:dyDescent="0.3">
      <c r="A116" s="85" t="str">
        <f>'ESTIMATED Earned Revenue'!A117</f>
        <v>Greenville, SC</v>
      </c>
      <c r="B116" s="85"/>
      <c r="C116" s="86">
        <f>'ESTIMATED Earned Revenue'!$I117*1.07925</f>
        <v>63378027.015750006</v>
      </c>
      <c r="D116" s="86">
        <f>'ESTIMATED Earned Revenue'!$L117*1.07925</f>
        <v>60210083.984999999</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127707.526</v>
      </c>
      <c r="G116" s="88">
        <f t="shared" si="11"/>
        <v>3.1904367100249209E-3</v>
      </c>
      <c r="H116" s="89">
        <f t="shared" si="12"/>
        <v>2.1210321851040017E-3</v>
      </c>
      <c r="I116" s="90">
        <f t="shared" si="13"/>
        <v>-74496.058000000005</v>
      </c>
      <c r="J116" s="90">
        <f>C116*(1+'Control Panel'!$C$44)</f>
        <v>67814488.906852514</v>
      </c>
      <c r="K116" s="90">
        <f>D116*(1+'Control Panel'!$C$44)</f>
        <v>64424789.863950007</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248849.57672790001</v>
      </c>
      <c r="N116" s="91">
        <f t="shared" si="14"/>
        <v>40579.887267899991</v>
      </c>
      <c r="O116" s="91">
        <f>J116*(1+'Control Panel'!$C$44)</f>
        <v>72561503.130332187</v>
      </c>
      <c r="P116" s="91">
        <f>K116*(1+'Control Panel'!$C$44)</f>
        <v>68934525.154426515</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261469.04721885303</v>
      </c>
      <c r="S116" s="91">
        <f t="shared" si="15"/>
        <v>46951.26707505298</v>
      </c>
      <c r="T116" s="91">
        <f>O116*(1+'Control Panel'!$C$44)</f>
        <v>77640808.349455446</v>
      </c>
      <c r="U116" s="91">
        <f>P116*(1+'Control Panel'!$C$44)</f>
        <v>73759941.915236369</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274827.88083047274</v>
      </c>
      <c r="X116" s="91">
        <f t="shared" si="16"/>
        <v>53874.567282358679</v>
      </c>
      <c r="Y116" s="90">
        <f>T116*(1+'Control Panel'!$C$44)</f>
        <v>83075664.933917329</v>
      </c>
      <c r="Z116" s="90">
        <f>U116*(1+'Control Panel'!$C$44)</f>
        <v>78923137.849302918</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288973.51269860583</v>
      </c>
      <c r="AC116" s="92">
        <f t="shared" si="17"/>
        <v>61391.599744048319</v>
      </c>
      <c r="AD116" s="92">
        <f>Y116*(1+'Control Panel'!$C$44)</f>
        <v>88890961.479291543</v>
      </c>
      <c r="AE116" s="90">
        <f>Z116*(1+'Control Panel'!$C$44)</f>
        <v>84447757.498754129</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303956.56919750827</v>
      </c>
      <c r="AH116" s="90">
        <f t="shared" si="18"/>
        <v>69547.198854314047</v>
      </c>
      <c r="AI116" s="91">
        <f t="shared" si="21"/>
        <v>1105732.0664496659</v>
      </c>
      <c r="AJ116" s="91">
        <f t="shared" si="21"/>
        <v>1378076.5866733398</v>
      </c>
      <c r="AK116" s="91">
        <f t="shared" si="20"/>
        <v>272344.5202236739</v>
      </c>
    </row>
    <row r="117" spans="1:37" s="93" customFormat="1" ht="14" x14ac:dyDescent="0.3">
      <c r="A117" s="85" t="str">
        <f>'ESTIMATED Earned Revenue'!A118</f>
        <v>Dayton, OH</v>
      </c>
      <c r="B117" s="85"/>
      <c r="C117" s="86">
        <f>'ESTIMATED Earned Revenue'!$I118*1.07925</f>
        <v>64581024.522262506</v>
      </c>
      <c r="D117" s="86">
        <f>'ESTIMATED Earned Revenue'!$L118*1.07925</f>
        <v>57487103.954632506</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127707.526</v>
      </c>
      <c r="G117" s="88">
        <f t="shared" si="11"/>
        <v>3.1310061352510126E-3</v>
      </c>
      <c r="H117" s="89">
        <f t="shared" si="12"/>
        <v>2.2214986877888967E-3</v>
      </c>
      <c r="I117" s="90">
        <f t="shared" si="13"/>
        <v>-74496.058000000005</v>
      </c>
      <c r="J117" s="90">
        <f>C117*(1+'Control Panel'!$C$44)</f>
        <v>69101696.238820881</v>
      </c>
      <c r="K117" s="90">
        <f>D117*(1+'Control Panel'!$C$44)</f>
        <v>61511201.231456786</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243022.39946291357</v>
      </c>
      <c r="N117" s="91">
        <f t="shared" si="14"/>
        <v>34752.710002913547</v>
      </c>
      <c r="O117" s="91">
        <f>J117*(1+'Control Panel'!$C$44)</f>
        <v>73938814.975538343</v>
      </c>
      <c r="P117" s="91">
        <f>K117*(1+'Control Panel'!$C$44)</f>
        <v>65816985.317658767</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255233.96754531752</v>
      </c>
      <c r="S117" s="91">
        <f t="shared" si="15"/>
        <v>40716.187401517469</v>
      </c>
      <c r="T117" s="91">
        <f>O117*(1+'Control Panel'!$C$44)</f>
        <v>79114532.023826033</v>
      </c>
      <c r="U117" s="91">
        <f>P117*(1+'Control Panel'!$C$44)</f>
        <v>70424174.289894879</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268156.34557978978</v>
      </c>
      <c r="X117" s="91">
        <f t="shared" si="16"/>
        <v>47203.032031675713</v>
      </c>
      <c r="Y117" s="90">
        <f>T117*(1+'Control Panel'!$C$44)</f>
        <v>84652549.265493855</v>
      </c>
      <c r="Z117" s="90">
        <f>U117*(1+'Control Panel'!$C$44)</f>
        <v>75353866.490187526</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281834.96998037508</v>
      </c>
      <c r="AC117" s="92">
        <f t="shared" si="17"/>
        <v>54253.057025817572</v>
      </c>
      <c r="AD117" s="92">
        <f>Y117*(1+'Control Panel'!$C$44)</f>
        <v>90578227.714078426</v>
      </c>
      <c r="AE117" s="90">
        <f>Z117*(1+'Control Panel'!$C$44)</f>
        <v>80628637.144500658</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296318.32848900137</v>
      </c>
      <c r="AH117" s="90">
        <f t="shared" si="18"/>
        <v>61908.958145807148</v>
      </c>
      <c r="AI117" s="91">
        <f t="shared" si="21"/>
        <v>1105732.0664496659</v>
      </c>
      <c r="AJ117" s="91">
        <f t="shared" si="21"/>
        <v>1344566.0110573974</v>
      </c>
      <c r="AK117" s="91">
        <f t="shared" si="20"/>
        <v>238833.94460773142</v>
      </c>
    </row>
    <row r="118" spans="1:37" s="93" customFormat="1" ht="14" x14ac:dyDescent="0.3">
      <c r="A118" s="85" t="str">
        <f>'ESTIMATED Earned Revenue'!A119</f>
        <v>San Jose, CA</v>
      </c>
      <c r="B118" s="85"/>
      <c r="C118" s="86">
        <f>'ESTIMATED Earned Revenue'!$I119*1.07925</f>
        <v>64625518.330312505</v>
      </c>
      <c r="D118" s="86">
        <f>'ESTIMATED Earned Revenue'!$L119*1.07925</f>
        <v>63070930.756042503</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127707.526</v>
      </c>
      <c r="G118" s="88">
        <f t="shared" si="11"/>
        <v>3.128850479256531E-3</v>
      </c>
      <c r="H118" s="89">
        <f t="shared" si="12"/>
        <v>2.0248238684469548E-3</v>
      </c>
      <c r="I118" s="90">
        <f t="shared" si="13"/>
        <v>-74496.058000000005</v>
      </c>
      <c r="J118" s="90">
        <f>C118*(1+'Control Panel'!$C$44)</f>
        <v>69149304.613434389</v>
      </c>
      <c r="K118" s="90">
        <f>D118*(1+'Control Panel'!$C$44)</f>
        <v>67485895.908965483</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254971.78881793097</v>
      </c>
      <c r="N118" s="91">
        <f t="shared" si="14"/>
        <v>46702.099357930943</v>
      </c>
      <c r="O118" s="91">
        <f>J118*(1+'Control Panel'!$C$44)</f>
        <v>73989755.936374798</v>
      </c>
      <c r="P118" s="91">
        <f>K118*(1+'Control Panel'!$C$44)</f>
        <v>72209908.622593075</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268019.81415518612</v>
      </c>
      <c r="S118" s="91">
        <f t="shared" si="15"/>
        <v>53502.034011386073</v>
      </c>
      <c r="T118" s="91">
        <f>O118*(1+'Control Panel'!$C$44)</f>
        <v>79169038.851921037</v>
      </c>
      <c r="U118" s="91">
        <f>P118*(1+'Control Panel'!$C$44)</f>
        <v>77264602.226174593</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281837.2014523492</v>
      </c>
      <c r="X118" s="91">
        <f t="shared" si="16"/>
        <v>60883.887904235133</v>
      </c>
      <c r="Y118" s="90">
        <f>T118*(1+'Control Panel'!$C$44)</f>
        <v>84710871.57155551</v>
      </c>
      <c r="Z118" s="90">
        <f>U118*(1+'Control Panel'!$C$44)</f>
        <v>82673124.382006824</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296473.48576401366</v>
      </c>
      <c r="AC118" s="92">
        <f t="shared" si="17"/>
        <v>68891.572809456149</v>
      </c>
      <c r="AD118" s="92">
        <f>Y118*(1+'Control Panel'!$C$44)</f>
        <v>90640632.581564397</v>
      </c>
      <c r="AE118" s="90">
        <f>Z118*(1+'Control Panel'!$C$44)</f>
        <v>88460243.088747308</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311981.54037749465</v>
      </c>
      <c r="AH118" s="90">
        <f t="shared" si="18"/>
        <v>77572.17003430042</v>
      </c>
      <c r="AI118" s="91">
        <f t="shared" si="21"/>
        <v>1105732.0664496659</v>
      </c>
      <c r="AJ118" s="91">
        <f t="shared" si="21"/>
        <v>1413283.8305669746</v>
      </c>
      <c r="AK118" s="91">
        <f t="shared" si="20"/>
        <v>307551.76411730866</v>
      </c>
    </row>
    <row r="119" spans="1:37" s="93" customFormat="1" ht="14" x14ac:dyDescent="0.3">
      <c r="A119" s="85" t="str">
        <f>'ESTIMATED Earned Revenue'!A120</f>
        <v>Little Rock, AR</v>
      </c>
      <c r="B119" s="85"/>
      <c r="C119" s="86">
        <f>'ESTIMATED Earned Revenue'!$I120*1.07925</f>
        <v>66140428.044599995</v>
      </c>
      <c r="D119" s="86">
        <f>'ESTIMATED Earned Revenue'!$L120*1.07925</f>
        <v>66140428.044599995</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127707.526</v>
      </c>
      <c r="G119" s="88">
        <f t="shared" si="11"/>
        <v>3.0571858994267397E-3</v>
      </c>
      <c r="H119" s="89">
        <f t="shared" si="12"/>
        <v>1.9308542411289494E-3</v>
      </c>
      <c r="I119" s="90">
        <f t="shared" si="13"/>
        <v>-74496.058000000005</v>
      </c>
      <c r="J119" s="90">
        <f>C119*(1+'Control Panel'!$C$44)</f>
        <v>70770258.007722005</v>
      </c>
      <c r="K119" s="90">
        <f>D119*(1+'Control Panel'!$C$44)</f>
        <v>70770258.007722005</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261540.51301544401</v>
      </c>
      <c r="N119" s="91">
        <f t="shared" si="14"/>
        <v>53270.823555443989</v>
      </c>
      <c r="O119" s="91">
        <f>J119*(1+'Control Panel'!$C$44)</f>
        <v>75724176.068262547</v>
      </c>
      <c r="P119" s="91">
        <f>K119*(1+'Control Panel'!$C$44)</f>
        <v>75724176.068262547</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275048.34904652508</v>
      </c>
      <c r="S119" s="91">
        <f t="shared" si="15"/>
        <v>60530.568902725034</v>
      </c>
      <c r="T119" s="91">
        <f>O119*(1+'Control Panel'!$C$44)</f>
        <v>81024868.393040925</v>
      </c>
      <c r="U119" s="91">
        <f>P119*(1+'Control Panel'!$C$44)</f>
        <v>81024868.393040925</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289357.73378608184</v>
      </c>
      <c r="X119" s="91">
        <f t="shared" si="16"/>
        <v>68404.420237967774</v>
      </c>
      <c r="Y119" s="90">
        <f>T119*(1+'Control Panel'!$C$44)</f>
        <v>86696609.180553794</v>
      </c>
      <c r="Z119" s="90">
        <f>U119*(1+'Control Panel'!$C$44)</f>
        <v>86696609.180553794</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304520.4553611076</v>
      </c>
      <c r="AC119" s="92">
        <f t="shared" si="17"/>
        <v>76938.542406550085</v>
      </c>
      <c r="AD119" s="92">
        <f>Y119*(1+'Control Panel'!$C$44)</f>
        <v>92765371.823192567</v>
      </c>
      <c r="AE119" s="90">
        <f>Z119*(1+'Control Panel'!$C$44)</f>
        <v>92765371.823192567</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320591.79784638516</v>
      </c>
      <c r="AH119" s="90">
        <f t="shared" si="18"/>
        <v>86182.427503190935</v>
      </c>
      <c r="AI119" s="91">
        <f t="shared" si="21"/>
        <v>1105732.0664496659</v>
      </c>
      <c r="AJ119" s="91">
        <f t="shared" si="21"/>
        <v>1451058.8490555435</v>
      </c>
      <c r="AK119" s="91">
        <f t="shared" si="20"/>
        <v>345326.78260587761</v>
      </c>
    </row>
    <row r="120" spans="1:37" s="93" customFormat="1" ht="14" x14ac:dyDescent="0.3">
      <c r="A120" s="85" t="str">
        <f>'ESTIMATED Earned Revenue'!A121</f>
        <v>Fort Worth, TX</v>
      </c>
      <c r="B120" s="85"/>
      <c r="C120" s="86">
        <f>'ESTIMATED Earned Revenue'!$I121*1.07925</f>
        <v>66473194.060500003</v>
      </c>
      <c r="D120" s="86">
        <f>'ESTIMATED Earned Revenue'!$L121*1.07925</f>
        <v>57402221.924249999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127707.526</v>
      </c>
      <c r="G120" s="88">
        <f t="shared" si="11"/>
        <v>3.0418815713288299E-3</v>
      </c>
      <c r="H120" s="89">
        <f t="shared" si="12"/>
        <v>2.2247836707179622E-3</v>
      </c>
      <c r="I120" s="90">
        <f t="shared" si="13"/>
        <v>-74496.058000000005</v>
      </c>
      <c r="J120" s="90">
        <f>C120*(1+'Control Panel'!$C$44)</f>
        <v>71126317.644735008</v>
      </c>
      <c r="K120" s="90">
        <f>D120*(1+'Control Panel'!$C$44)</f>
        <v>61420377.458947502</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242840.75191789502</v>
      </c>
      <c r="N120" s="91">
        <f t="shared" si="14"/>
        <v>34571.062457894994</v>
      </c>
      <c r="O120" s="91">
        <f>J120*(1+'Control Panel'!$C$44)</f>
        <v>76105159.879866466</v>
      </c>
      <c r="P120" s="91">
        <f>K120*(1+'Control Panel'!$C$44)</f>
        <v>65719803.881073833</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255039.60467214766</v>
      </c>
      <c r="S120" s="91">
        <f t="shared" si="15"/>
        <v>40521.824528347614</v>
      </c>
      <c r="T120" s="91">
        <f>O120*(1+'Control Panel'!$C$44)</f>
        <v>81432521.071457118</v>
      </c>
      <c r="U120" s="91">
        <f>P120*(1+'Control Panel'!$C$44)</f>
        <v>70320190.152749002</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267948.377305498</v>
      </c>
      <c r="X120" s="91">
        <f t="shared" si="16"/>
        <v>46995.063757383934</v>
      </c>
      <c r="Y120" s="90">
        <f>T120*(1+'Control Panel'!$C$44)</f>
        <v>87132797.546459123</v>
      </c>
      <c r="Z120" s="90">
        <f>U120*(1+'Control Panel'!$C$44)</f>
        <v>75242603.463441432</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281612.44392688287</v>
      </c>
      <c r="AC120" s="92">
        <f t="shared" si="17"/>
        <v>54030.530972325359</v>
      </c>
      <c r="AD120" s="92">
        <f>Y120*(1+'Control Panel'!$C$44)</f>
        <v>93232093.37471126</v>
      </c>
      <c r="AE120" s="90">
        <f>Z120*(1+'Control Panel'!$C$44)</f>
        <v>80509585.705882341</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296080.2256117647</v>
      </c>
      <c r="AH120" s="90">
        <f t="shared" si="18"/>
        <v>61670.855268570478</v>
      </c>
      <c r="AI120" s="91">
        <f t="shared" si="21"/>
        <v>1105732.0664496659</v>
      </c>
      <c r="AJ120" s="91">
        <f t="shared" si="21"/>
        <v>1343521.4034341883</v>
      </c>
      <c r="AK120" s="91">
        <f t="shared" si="20"/>
        <v>237789.33698452241</v>
      </c>
    </row>
    <row r="121" spans="1:37" s="93" customFormat="1" ht="14" x14ac:dyDescent="0.3">
      <c r="A121" s="85" t="str">
        <f>'ESTIMATED Earned Revenue'!A122</f>
        <v>Pittsburgh, PA</v>
      </c>
      <c r="B121" s="85"/>
      <c r="C121" s="86">
        <f>'ESTIMATED Earned Revenue'!$I122*1.07925</f>
        <v>68592393.171750009</v>
      </c>
      <c r="D121" s="86">
        <f>'ESTIMATED Earned Revenue'!$L122*1.07925</f>
        <v>60333082.869750001</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127707.526</v>
      </c>
      <c r="G121" s="88">
        <f t="shared" si="11"/>
        <v>2.9479009938273766E-3</v>
      </c>
      <c r="H121" s="89">
        <f t="shared" si="12"/>
        <v>2.1167081131209758E-3</v>
      </c>
      <c r="I121" s="90">
        <f t="shared" si="13"/>
        <v>-74496.058000000005</v>
      </c>
      <c r="J121" s="90">
        <f>C121*(1+'Control Panel'!$C$44)</f>
        <v>73393860.69377251</v>
      </c>
      <c r="K121" s="90">
        <f>D121*(1+'Control Panel'!$C$44)</f>
        <v>64556398.670632504</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249112.79434126502</v>
      </c>
      <c r="N121" s="91">
        <f t="shared" si="14"/>
        <v>40843.104881264997</v>
      </c>
      <c r="O121" s="91">
        <f>J121*(1+'Control Panel'!$C$44)</f>
        <v>78531430.942336589</v>
      </c>
      <c r="P121" s="91">
        <f>K121*(1+'Control Panel'!$C$44)</f>
        <v>69075346.577576786</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261750.69006515355</v>
      </c>
      <c r="S121" s="91">
        <f t="shared" si="15"/>
        <v>47232.909921353508</v>
      </c>
      <c r="T121" s="91">
        <f>O121*(1+'Control Panel'!$C$44)</f>
        <v>84028631.108300149</v>
      </c>
      <c r="U121" s="91">
        <f>P121*(1+'Control Panel'!$C$44)</f>
        <v>73910620.838007167</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275129.23867601436</v>
      </c>
      <c r="X121" s="91">
        <f t="shared" si="16"/>
        <v>54175.925127900293</v>
      </c>
      <c r="Y121" s="90">
        <f>T121*(1+'Control Panel'!$C$44)</f>
        <v>89910635.285881162</v>
      </c>
      <c r="Z121" s="90">
        <f>U121*(1+'Control Panel'!$C$44)</f>
        <v>79084364.29666768</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289295.96559333539</v>
      </c>
      <c r="AC121" s="92">
        <f t="shared" si="17"/>
        <v>61714.052638777881</v>
      </c>
      <c r="AD121" s="92">
        <f>Y121*(1+'Control Panel'!$C$44)</f>
        <v>96204379.755892843</v>
      </c>
      <c r="AE121" s="90">
        <f>Z121*(1+'Control Panel'!$C$44)</f>
        <v>84620269.797434419</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304301.59379486885</v>
      </c>
      <c r="AH121" s="90">
        <f t="shared" si="18"/>
        <v>69892.223451674625</v>
      </c>
      <c r="AI121" s="91">
        <f t="shared" si="21"/>
        <v>1105732.0664496659</v>
      </c>
      <c r="AJ121" s="91">
        <f t="shared" si="21"/>
        <v>1379590.2824706372</v>
      </c>
      <c r="AK121" s="91">
        <f t="shared" si="20"/>
        <v>273858.2160209713</v>
      </c>
    </row>
    <row r="122" spans="1:37" s="93" customFormat="1" ht="14" x14ac:dyDescent="0.3">
      <c r="A122" s="85" t="str">
        <f>'ESTIMATED Earned Revenue'!A123</f>
        <v>Roanoke, VA</v>
      </c>
      <c r="B122" s="85"/>
      <c r="C122" s="86">
        <f>'ESTIMATED Earned Revenue'!$I123*1.07925</f>
        <v>70013940.659572497</v>
      </c>
      <c r="D122" s="86">
        <f>'ESTIMATED Earned Revenue'!$L123*1.07925</f>
        <v>65467196.621714994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127707.526</v>
      </c>
      <c r="G122" s="88">
        <f t="shared" si="11"/>
        <v>2.8880474673346956E-3</v>
      </c>
      <c r="H122" s="89">
        <f t="shared" si="12"/>
        <v>1.9507101661603811E-3</v>
      </c>
      <c r="I122" s="90">
        <f t="shared" si="13"/>
        <v>-74496.058000000005</v>
      </c>
      <c r="J122" s="90">
        <f>C122*(1+'Control Panel'!$C$44)</f>
        <v>74914916.50574258</v>
      </c>
      <c r="K122" s="90">
        <f>D122*(1+'Control Panel'!$C$44)</f>
        <v>70049900.385235041</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260099.79777047009</v>
      </c>
      <c r="N122" s="91">
        <f t="shared" si="14"/>
        <v>51830.108310470066</v>
      </c>
      <c r="O122" s="91">
        <f>J122*(1+'Control Panel'!$C$44)</f>
        <v>80158960.66114457</v>
      </c>
      <c r="P122" s="91">
        <f>K122*(1+'Control Panel'!$C$44)</f>
        <v>74953393.412201494</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273506.78373440297</v>
      </c>
      <c r="S122" s="91">
        <f t="shared" si="15"/>
        <v>58989.003590602922</v>
      </c>
      <c r="T122" s="91">
        <f>O122*(1+'Control Panel'!$C$44)</f>
        <v>85770087.907424688</v>
      </c>
      <c r="U122" s="91">
        <f>P122*(1+'Control Panel'!$C$44)</f>
        <v>80200130.951055601</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287708.25890211121</v>
      </c>
      <c r="X122" s="91">
        <f t="shared" si="16"/>
        <v>66754.945353997144</v>
      </c>
      <c r="Y122" s="90">
        <f>T122*(1+'Control Panel'!$C$44)</f>
        <v>91773994.060944423</v>
      </c>
      <c r="Z122" s="90">
        <f>U122*(1+'Control Panel'!$C$44)</f>
        <v>85814140.117629498</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302755.517235259</v>
      </c>
      <c r="AC122" s="92">
        <f t="shared" si="17"/>
        <v>75173.604280701489</v>
      </c>
      <c r="AD122" s="92">
        <f>Y122*(1+'Control Panel'!$C$44)</f>
        <v>98198173.645210534</v>
      </c>
      <c r="AE122" s="90">
        <f>Z122*(1+'Control Panel'!$C$44)</f>
        <v>91821129.925863564</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318703.31405172718</v>
      </c>
      <c r="AH122" s="90">
        <f t="shared" si="18"/>
        <v>84293.943708532955</v>
      </c>
      <c r="AI122" s="91">
        <f t="shared" si="21"/>
        <v>1105732.0664496659</v>
      </c>
      <c r="AJ122" s="91">
        <f t="shared" si="21"/>
        <v>1442773.6716939704</v>
      </c>
      <c r="AK122" s="91">
        <f t="shared" si="20"/>
        <v>337041.60524430452</v>
      </c>
    </row>
    <row r="123" spans="1:37" s="93" customFormat="1" ht="14" x14ac:dyDescent="0.3">
      <c r="A123" s="85" t="str">
        <f>'ESTIMATED Earned Revenue'!A124</f>
        <v>Maple Shade, NJ</v>
      </c>
      <c r="B123" s="85"/>
      <c r="C123" s="86">
        <f>'ESTIMATED Earned Revenue'!$I124*1.07925</f>
        <v>70103798.615250006</v>
      </c>
      <c r="D123" s="86">
        <f>'ESTIMATED Earned Revenue'!$L124*1.07925</f>
        <v>70103798.615250006</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127707.526</v>
      </c>
      <c r="G123" s="88">
        <f t="shared" si="11"/>
        <v>2.8843456131350592E-3</v>
      </c>
      <c r="H123" s="89">
        <f t="shared" si="12"/>
        <v>1.8216919556798337E-3</v>
      </c>
      <c r="I123" s="90">
        <f t="shared" si="13"/>
        <v>-74496.058000000005</v>
      </c>
      <c r="J123" s="90">
        <f>C123*(1+'Control Panel'!$C$44)</f>
        <v>75011064.518317506</v>
      </c>
      <c r="K123" s="90">
        <f>D123*(1+'Control Panel'!$C$44)</f>
        <v>75011064.518317506</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270022.12603663502</v>
      </c>
      <c r="N123" s="91">
        <f t="shared" si="14"/>
        <v>61752.436576634995</v>
      </c>
      <c r="O123" s="91">
        <f>J123*(1+'Control Panel'!$C$44)</f>
        <v>80261839.034599736</v>
      </c>
      <c r="P123" s="91">
        <f>K123*(1+'Control Panel'!$C$44)</f>
        <v>80261839.034599736</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284123.67497919948</v>
      </c>
      <c r="S123" s="91">
        <f t="shared" si="15"/>
        <v>69605.894835399435</v>
      </c>
      <c r="T123" s="91">
        <f>O123*(1+'Control Panel'!$C$44)</f>
        <v>85880167.767021716</v>
      </c>
      <c r="U123" s="91">
        <f>P123*(1+'Control Panel'!$C$44)</f>
        <v>85880167.767021716</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299068.33253404347</v>
      </c>
      <c r="X123" s="91">
        <f t="shared" si="16"/>
        <v>78115.018985929404</v>
      </c>
      <c r="Y123" s="90">
        <f>T123*(1+'Control Panel'!$C$44)</f>
        <v>91891779.510713235</v>
      </c>
      <c r="Z123" s="90">
        <f>U123*(1+'Control Panel'!$C$44)</f>
        <v>91891779.510713235</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314910.7960214265</v>
      </c>
      <c r="AC123" s="92">
        <f t="shared" si="17"/>
        <v>87328.883066868992</v>
      </c>
      <c r="AD123" s="92">
        <f>Y123*(1+'Control Panel'!$C$44)</f>
        <v>98324204.076463163</v>
      </c>
      <c r="AE123" s="90">
        <f>Z123*(1+'Control Panel'!$C$44)</f>
        <v>98324204.076463163</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331709.46235292638</v>
      </c>
      <c r="AH123" s="90">
        <f t="shared" si="18"/>
        <v>97300.09200973215</v>
      </c>
      <c r="AI123" s="91">
        <f t="shared" si="21"/>
        <v>1105732.0664496659</v>
      </c>
      <c r="AJ123" s="91">
        <f t="shared" si="21"/>
        <v>1499834.3919242308</v>
      </c>
      <c r="AK123" s="91">
        <f t="shared" si="20"/>
        <v>394102.32547456492</v>
      </c>
    </row>
    <row r="124" spans="1:37" s="93" customFormat="1" ht="14" x14ac:dyDescent="0.3">
      <c r="A124" s="85" t="str">
        <f>'ESTIMATED Earned Revenue'!A125</f>
        <v>Menasha, WI</v>
      </c>
      <c r="B124" s="85"/>
      <c r="C124" s="86">
        <f>'ESTIMATED Earned Revenue'!$I125*1.07925</f>
        <v>71813932.426635012</v>
      </c>
      <c r="D124" s="86">
        <f>'ESTIMATED Earned Revenue'!$L125*1.07925</f>
        <v>71714968.428592503</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127707.526</v>
      </c>
      <c r="G124" s="88">
        <f t="shared" si="11"/>
        <v>2.8156595408080575E-3</v>
      </c>
      <c r="H124" s="89">
        <f t="shared" si="12"/>
        <v>1.7807652823156436E-3</v>
      </c>
      <c r="I124" s="90">
        <f t="shared" si="13"/>
        <v>-74496.058000000005</v>
      </c>
      <c r="J124" s="90">
        <f>C124*(1+'Control Panel'!$C$44)</f>
        <v>76840907.696499467</v>
      </c>
      <c r="K124" s="90">
        <f>D124*(1+'Control Panel'!$C$44)</f>
        <v>76735016.218593985</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273470.02943718794</v>
      </c>
      <c r="N124" s="91">
        <f t="shared" si="14"/>
        <v>65200.339977187919</v>
      </c>
      <c r="O124" s="91">
        <f>J124*(1+'Control Panel'!$C$44)</f>
        <v>82219771.235254437</v>
      </c>
      <c r="P124" s="91">
        <f>K124*(1+'Control Panel'!$C$44)</f>
        <v>82106467.353895575</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287812.93161779112</v>
      </c>
      <c r="S124" s="91">
        <f t="shared" si="15"/>
        <v>73295.151473991078</v>
      </c>
      <c r="T124" s="91">
        <f>O124*(1+'Control Panel'!$C$44)</f>
        <v>87975155.221722245</v>
      </c>
      <c r="U124" s="91">
        <f>P124*(1+'Control Panel'!$C$44)</f>
        <v>87853920.068668276</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303015.83713733655</v>
      </c>
      <c r="X124" s="91">
        <f t="shared" si="16"/>
        <v>82062.523589222488</v>
      </c>
      <c r="Y124" s="90">
        <f>T124*(1+'Control Panel'!$C$44)</f>
        <v>94133416.087242812</v>
      </c>
      <c r="Z124" s="90">
        <f>U124*(1+'Control Panel'!$C$44)</f>
        <v>94003694.473475054</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319134.62594695011</v>
      </c>
      <c r="AC124" s="92">
        <f t="shared" si="17"/>
        <v>91552.712992392597</v>
      </c>
      <c r="AD124" s="92">
        <f>Y124*(1+'Control Panel'!$C$44)</f>
        <v>100722755.21334982</v>
      </c>
      <c r="AE124" s="90">
        <f>Z124*(1+'Control Panel'!$C$44)</f>
        <v>100583953.08661832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336228.96037323668</v>
      </c>
      <c r="AH124" s="90">
        <f t="shared" si="18"/>
        <v>101819.59003004245</v>
      </c>
      <c r="AI124" s="91">
        <f t="shared" si="21"/>
        <v>1105732.0664496659</v>
      </c>
      <c r="AJ124" s="91">
        <f t="shared" si="21"/>
        <v>1519662.3845125027</v>
      </c>
      <c r="AK124" s="91">
        <f t="shared" si="20"/>
        <v>413930.31806283677</v>
      </c>
    </row>
    <row r="125" spans="1:37" s="93" customFormat="1" ht="14" x14ac:dyDescent="0.3">
      <c r="A125" s="85" t="str">
        <f>'ESTIMATED Earned Revenue'!A126</f>
        <v>Great Falls, MT</v>
      </c>
      <c r="B125" s="85"/>
      <c r="C125" s="86">
        <f>'ESTIMATED Earned Revenue'!$I126*1.07925</f>
        <v>72728489.092484996</v>
      </c>
      <c r="D125" s="86">
        <f>'ESTIMATED Earned Revenue'!$L126*1.07925</f>
        <v>72728489.092484996</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127707.526</v>
      </c>
      <c r="G125" s="88">
        <f t="shared" si="11"/>
        <v>2.7802527802120065E-3</v>
      </c>
      <c r="H125" s="89">
        <f t="shared" si="12"/>
        <v>1.7559491142130157E-3</v>
      </c>
      <c r="I125" s="90">
        <f t="shared" si="13"/>
        <v>-74496.058000000005</v>
      </c>
      <c r="J125" s="90">
        <f>C125*(1+'Control Panel'!$C$44)</f>
        <v>77819483.328958943</v>
      </c>
      <c r="K125" s="90">
        <f>D125*(1+'Control Panel'!$C$44)</f>
        <v>77819483.328958943</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275638.96365791792</v>
      </c>
      <c r="N125" s="91">
        <f t="shared" si="14"/>
        <v>67369.274197917897</v>
      </c>
      <c r="O125" s="91">
        <f>J125*(1+'Control Panel'!$C$44)</f>
        <v>83266847.161986068</v>
      </c>
      <c r="P125" s="91">
        <f>K125*(1+'Control Panel'!$C$44)</f>
        <v>83266847.161986068</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290133.69123397215</v>
      </c>
      <c r="S125" s="91">
        <f t="shared" si="15"/>
        <v>75615.9110901721</v>
      </c>
      <c r="T125" s="91">
        <f>O125*(1+'Control Panel'!$C$44)</f>
        <v>89095526.463325098</v>
      </c>
      <c r="U125" s="91">
        <f>P125*(1+'Control Panel'!$C$44)</f>
        <v>89095526.463325098</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305499.04992665019</v>
      </c>
      <c r="X125" s="91">
        <f t="shared" si="16"/>
        <v>84545.736378536123</v>
      </c>
      <c r="Y125" s="90">
        <f>T125*(1+'Control Panel'!$C$44)</f>
        <v>95332213.315757856</v>
      </c>
      <c r="Z125" s="90">
        <f>U125*(1+'Control Panel'!$C$44)</f>
        <v>95332213.315757856</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321791.66363151569</v>
      </c>
      <c r="AC125" s="92">
        <f t="shared" si="17"/>
        <v>94209.750676958181</v>
      </c>
      <c r="AD125" s="92">
        <f>Y125*(1+'Control Panel'!$C$44)</f>
        <v>102005468.24786091</v>
      </c>
      <c r="AE125" s="90">
        <f>Z125*(1+'Control Panel'!$C$44)</f>
        <v>102005468.24786091</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339071.99069572182</v>
      </c>
      <c r="AH125" s="90">
        <f t="shared" si="18"/>
        <v>104662.62035252759</v>
      </c>
      <c r="AI125" s="91">
        <f t="shared" si="21"/>
        <v>1105732.0664496659</v>
      </c>
      <c r="AJ125" s="91">
        <f t="shared" si="21"/>
        <v>1532135.3591457778</v>
      </c>
      <c r="AK125" s="91">
        <f t="shared" si="20"/>
        <v>426403.29269611184</v>
      </c>
    </row>
    <row r="126" spans="1:37" s="93" customFormat="1" ht="14" x14ac:dyDescent="0.3">
      <c r="A126" s="85" t="str">
        <f>'ESTIMATED Earned Revenue'!A127</f>
        <v>Charleston, SC</v>
      </c>
      <c r="B126" s="85"/>
      <c r="C126" s="86">
        <f>'ESTIMATED Earned Revenue'!$I127*1.07925</f>
        <v>77430538.705500007</v>
      </c>
      <c r="D126" s="86">
        <f>'ESTIMATED Earned Revenue'!$L127*1.07925</f>
        <v>58045511.045249999</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127707.526</v>
      </c>
      <c r="G126" s="88">
        <f t="shared" si="11"/>
        <v>2.611419052230321E-3</v>
      </c>
      <c r="H126" s="89">
        <f t="shared" si="12"/>
        <v>2.2001275154670311E-3</v>
      </c>
      <c r="I126" s="90">
        <f t="shared" si="13"/>
        <v>-74496.058000000005</v>
      </c>
      <c r="J126" s="90">
        <f>C126*(1+'Control Panel'!$C$44)</f>
        <v>82850676.414885014</v>
      </c>
      <c r="K126" s="90">
        <f>D126*(1+'Control Panel'!$C$44)</f>
        <v>62108696.818417504</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244217.39063683501</v>
      </c>
      <c r="N126" s="91">
        <f t="shared" si="14"/>
        <v>35947.701176834991</v>
      </c>
      <c r="O126" s="91">
        <f>J126*(1+'Control Panel'!$C$44)</f>
        <v>88650223.763926968</v>
      </c>
      <c r="P126" s="91">
        <f>K126*(1+'Control Panel'!$C$44)</f>
        <v>66456305.595706731</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256512.60810141344</v>
      </c>
      <c r="S126" s="91">
        <f t="shared" si="15"/>
        <v>41994.827957613394</v>
      </c>
      <c r="T126" s="91">
        <f>O126*(1+'Control Panel'!$C$44)</f>
        <v>94855739.427401856</v>
      </c>
      <c r="U126" s="91">
        <f>P126*(1+'Control Panel'!$C$44)</f>
        <v>71108246.987406209</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269524.49097481242</v>
      </c>
      <c r="X126" s="91">
        <f t="shared" si="16"/>
        <v>48571.177426698356</v>
      </c>
      <c r="Y126" s="90">
        <f>T126*(1+'Control Panel'!$C$44)</f>
        <v>101495641.18731999</v>
      </c>
      <c r="Z126" s="90">
        <f>U126*(1+'Control Panel'!$C$44)</f>
        <v>76085824.276524648</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283298.88555304933</v>
      </c>
      <c r="AC126" s="92">
        <f t="shared" si="17"/>
        <v>55716.972598491819</v>
      </c>
      <c r="AD126" s="92">
        <f>Y126*(1+'Control Panel'!$C$44)</f>
        <v>108600336.07043239</v>
      </c>
      <c r="AE126" s="90">
        <f>Z126*(1+'Control Panel'!$C$44)</f>
        <v>81411831.975881383</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297884.71815176279</v>
      </c>
      <c r="AH126" s="90">
        <f t="shared" si="18"/>
        <v>63475.347808568564</v>
      </c>
      <c r="AI126" s="91">
        <f t="shared" si="21"/>
        <v>1105732.0664496659</v>
      </c>
      <c r="AJ126" s="91">
        <f t="shared" si="21"/>
        <v>1351438.0934178731</v>
      </c>
      <c r="AK126" s="91">
        <f t="shared" si="20"/>
        <v>245706.02696820721</v>
      </c>
    </row>
    <row r="127" spans="1:37" s="93" customFormat="1" ht="14" x14ac:dyDescent="0.3">
      <c r="A127" s="85" t="str">
        <f>'ESTIMATED Earned Revenue'!A128</f>
        <v>Saint Petersburg, FL</v>
      </c>
      <c r="B127" s="85"/>
      <c r="C127" s="86">
        <f>'ESTIMATED Earned Revenue'!$I128*1.07925</f>
        <v>79177006.914329991</v>
      </c>
      <c r="D127" s="86">
        <f>'ESTIMATED Earned Revenue'!$L128*1.07925</f>
        <v>77448306.452212498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127707.526</v>
      </c>
      <c r="G127" s="88">
        <f t="shared" si="11"/>
        <v>2.5538169713687905E-3</v>
      </c>
      <c r="H127" s="89">
        <f t="shared" si="12"/>
        <v>1.6489389097074532E-3</v>
      </c>
      <c r="I127" s="90">
        <f t="shared" si="13"/>
        <v>-74496.058000000005</v>
      </c>
      <c r="J127" s="90">
        <f>C127*(1+'Control Panel'!$C$44)</f>
        <v>84719397.398333102</v>
      </c>
      <c r="K127" s="90">
        <f>D127*(1+'Control Panel'!$C$44)</f>
        <v>82869687.903867379</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285739.37280773476</v>
      </c>
      <c r="N127" s="91">
        <f t="shared" si="14"/>
        <v>77469.683347734739</v>
      </c>
      <c r="O127" s="91">
        <f>J127*(1+'Control Panel'!$C$44)</f>
        <v>90649755.21621643</v>
      </c>
      <c r="P127" s="91">
        <f>K127*(1+'Control Panel'!$C$44)</f>
        <v>88670566.0571381</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300941.12902427616</v>
      </c>
      <c r="S127" s="91">
        <f t="shared" si="15"/>
        <v>86423.348880476115</v>
      </c>
      <c r="T127" s="91">
        <f>O127*(1+'Control Panel'!$C$44)</f>
        <v>96995238.081351593</v>
      </c>
      <c r="U127" s="91">
        <f>P127*(1+'Control Panel'!$C$44)</f>
        <v>94877505.68113777</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317063.00836227555</v>
      </c>
      <c r="X127" s="91">
        <f t="shared" si="16"/>
        <v>96109.694814161485</v>
      </c>
      <c r="Y127" s="90">
        <f>T127*(1+'Control Panel'!$C$44)</f>
        <v>103784904.74704622</v>
      </c>
      <c r="Z127" s="90">
        <f>U127*(1+'Control Panel'!$C$44)</f>
        <v>101518931.07881743</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334165.09915763489</v>
      </c>
      <c r="AC127" s="92">
        <f t="shared" si="17"/>
        <v>106583.18620307738</v>
      </c>
      <c r="AD127" s="92">
        <f>Y127*(1+'Control Panel'!$C$44)</f>
        <v>111049848.07933946</v>
      </c>
      <c r="AE127" s="90">
        <f>Z127*(1+'Control Panel'!$C$44)</f>
        <v>108625256.25433466</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352311.56670866936</v>
      </c>
      <c r="AH127" s="90">
        <f t="shared" si="18"/>
        <v>117902.19636547513</v>
      </c>
      <c r="AI127" s="91">
        <f t="shared" si="21"/>
        <v>1105732.0664496659</v>
      </c>
      <c r="AJ127" s="91">
        <f t="shared" si="21"/>
        <v>1590220.1760605907</v>
      </c>
      <c r="AK127" s="91">
        <f t="shared" si="20"/>
        <v>484488.10961092473</v>
      </c>
    </row>
    <row r="128" spans="1:37" s="93" customFormat="1" ht="14" x14ac:dyDescent="0.3">
      <c r="A128" s="85" t="str">
        <f>'ESTIMATED Earned Revenue'!A129</f>
        <v>Washington, DC</v>
      </c>
      <c r="B128" s="85"/>
      <c r="C128" s="86">
        <f>'ESTIMATED Earned Revenue'!$I129*1.07925</f>
        <v>79867432.39779751</v>
      </c>
      <c r="D128" s="86">
        <f>'ESTIMATED Earned Revenue'!$L129*1.07925</f>
        <v>66229369.458007507</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127707.526</v>
      </c>
      <c r="G128" s="88">
        <f t="shared" si="11"/>
        <v>2.5317401339870309E-3</v>
      </c>
      <c r="H128" s="89">
        <f t="shared" si="12"/>
        <v>1.9282612388597856E-3</v>
      </c>
      <c r="I128" s="90">
        <f t="shared" si="13"/>
        <v>-74496.058000000005</v>
      </c>
      <c r="J128" s="90">
        <f>C128*(1+'Control Panel'!$C$44)</f>
        <v>85458152.665643334</v>
      </c>
      <c r="K128" s="90">
        <f>D128*(1+'Control Panel'!$C$44)</f>
        <v>70865425.320068032</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261730.84764013608</v>
      </c>
      <c r="N128" s="91">
        <f t="shared" si="14"/>
        <v>53461.158180136059</v>
      </c>
      <c r="O128" s="91">
        <f>J128*(1+'Control Panel'!$C$44)</f>
        <v>91440223.352238372</v>
      </c>
      <c r="P128" s="91">
        <f>K128*(1+'Control Panel'!$C$44)</f>
        <v>75826005.092472792</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275252.00709494558</v>
      </c>
      <c r="S128" s="91">
        <f t="shared" si="15"/>
        <v>60734.226951145538</v>
      </c>
      <c r="T128" s="91">
        <f>O128*(1+'Control Panel'!$C$44)</f>
        <v>97841038.986895069</v>
      </c>
      <c r="U128" s="91">
        <f>P128*(1+'Control Panel'!$C$44)</f>
        <v>81133825.448945895</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289575.64789789182</v>
      </c>
      <c r="X128" s="91">
        <f t="shared" si="16"/>
        <v>68622.334349777753</v>
      </c>
      <c r="Y128" s="90">
        <f>T128*(1+'Control Panel'!$C$44)</f>
        <v>104689911.71597773</v>
      </c>
      <c r="Z128" s="90">
        <f>U128*(1+'Control Panel'!$C$44)</f>
        <v>86813193.230372116</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304753.62346074427</v>
      </c>
      <c r="AC128" s="92">
        <f t="shared" si="17"/>
        <v>77171.710506186762</v>
      </c>
      <c r="AD128" s="92">
        <f>Y128*(1+'Control Panel'!$C$44)</f>
        <v>112018205.53609617</v>
      </c>
      <c r="AE128" s="90">
        <f>Z128*(1+'Control Panel'!$C$44)</f>
        <v>92890116.756498173</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320841.28771299636</v>
      </c>
      <c r="AH128" s="90">
        <f t="shared" si="18"/>
        <v>86431.917369802133</v>
      </c>
      <c r="AI128" s="91">
        <f t="shared" si="21"/>
        <v>1105732.0664496659</v>
      </c>
      <c r="AJ128" s="91">
        <f t="shared" si="21"/>
        <v>1452153.4138067141</v>
      </c>
      <c r="AK128" s="91">
        <f t="shared" si="20"/>
        <v>346421.34735704819</v>
      </c>
    </row>
    <row r="129" spans="1:37" s="93" customFormat="1" ht="14" x14ac:dyDescent="0.3">
      <c r="A129" s="85" t="str">
        <f>'ESTIMATED Earned Revenue'!A130</f>
        <v>San Diego, CA</v>
      </c>
      <c r="B129" s="85"/>
      <c r="C129" s="86">
        <f>'ESTIMATED Earned Revenue'!$I130*1.07925</f>
        <v>82542803.041215003</v>
      </c>
      <c r="D129" s="86">
        <f>'ESTIMATED Earned Revenue'!$L130*1.07925</f>
        <v>82542803.041215003</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127707.526</v>
      </c>
      <c r="G129" s="88">
        <f t="shared" si="11"/>
        <v>2.4496815779206866E-3</v>
      </c>
      <c r="H129" s="89">
        <f t="shared" si="12"/>
        <v>1.5471673034441718E-3</v>
      </c>
      <c r="I129" s="90">
        <f t="shared" si="13"/>
        <v>-74496.058000000005</v>
      </c>
      <c r="J129" s="90">
        <f>C129*(1+'Control Panel'!$C$44)</f>
        <v>88320799.254100055</v>
      </c>
      <c r="K129" s="90">
        <f>D129*(1+'Control Panel'!$C$44)</f>
        <v>88320799.254100055</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296641.59550820012</v>
      </c>
      <c r="N129" s="91">
        <f t="shared" si="14"/>
        <v>88371.906048200093</v>
      </c>
      <c r="O129" s="91">
        <f>J129*(1+'Control Panel'!$C$44)</f>
        <v>94503255.201887071</v>
      </c>
      <c r="P129" s="91">
        <f>K129*(1+'Control Panel'!$C$44)</f>
        <v>94503255.201887071</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312606.50731377414</v>
      </c>
      <c r="S129" s="91">
        <f t="shared" si="15"/>
        <v>98088.727169974096</v>
      </c>
      <c r="T129" s="91">
        <f>O129*(1+'Control Panel'!$C$44)</f>
        <v>101118483.06601918</v>
      </c>
      <c r="U129" s="91">
        <f>P129*(1+'Control Panel'!$C$44)</f>
        <v>101118483.06601918</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329544.96313203836</v>
      </c>
      <c r="X129" s="91">
        <f t="shared" si="16"/>
        <v>108591.6495839243</v>
      </c>
      <c r="Y129" s="90">
        <f>T129*(1+'Control Panel'!$C$44)</f>
        <v>108196776.88064052</v>
      </c>
      <c r="Z129" s="90">
        <f>U129*(1+'Control Panel'!$C$44)</f>
        <v>108196776.88064052</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347520.79076128104</v>
      </c>
      <c r="AC129" s="92">
        <f t="shared" si="17"/>
        <v>119938.87780672353</v>
      </c>
      <c r="AD129" s="92">
        <f>Y129*(1+'Control Panel'!$C$44)</f>
        <v>115770551.26228537</v>
      </c>
      <c r="AE129" s="90">
        <f>Z129*(1+'Control Panel'!$C$44)</f>
        <v>115770551.26228537</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366602.15672457078</v>
      </c>
      <c r="AH129" s="90">
        <f t="shared" si="18"/>
        <v>132192.78638137656</v>
      </c>
      <c r="AI129" s="91">
        <f t="shared" si="21"/>
        <v>1105732.0664496659</v>
      </c>
      <c r="AJ129" s="91">
        <f t="shared" si="21"/>
        <v>1652916.0134398644</v>
      </c>
      <c r="AK129" s="91">
        <f t="shared" si="20"/>
        <v>547183.94699019846</v>
      </c>
    </row>
    <row r="130" spans="1:37" s="93" customFormat="1" ht="14" x14ac:dyDescent="0.3">
      <c r="A130" s="85" t="str">
        <f>'ESTIMATED Earned Revenue'!A131</f>
        <v>Harrisburg, PA</v>
      </c>
      <c r="B130" s="85"/>
      <c r="C130" s="86">
        <f>'ESTIMATED Earned Revenue'!$I131*1.07925</f>
        <v>83607767.850779995</v>
      </c>
      <c r="D130" s="86">
        <f>'ESTIMATED Earned Revenue'!$L131*1.07925</f>
        <v>76777964.278709993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127707.526</v>
      </c>
      <c r="G130" s="88">
        <f t="shared" si="11"/>
        <v>2.4184784404349289E-3</v>
      </c>
      <c r="H130" s="89">
        <f t="shared" si="12"/>
        <v>1.6633356614719783E-3</v>
      </c>
      <c r="I130" s="90">
        <f t="shared" si="13"/>
        <v>-74496.058000000005</v>
      </c>
      <c r="J130" s="90">
        <f>C130*(1+'Control Panel'!$C$44)</f>
        <v>89460311.6003346</v>
      </c>
      <c r="K130" s="90">
        <f>D130*(1+'Control Panel'!$C$44)</f>
        <v>82152421.7782197</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284304.84055643942</v>
      </c>
      <c r="N130" s="91">
        <f t="shared" si="14"/>
        <v>76035.151096439396</v>
      </c>
      <c r="O130" s="91">
        <f>J130*(1+'Control Panel'!$C$44)</f>
        <v>95722533.412358031</v>
      </c>
      <c r="P130" s="91">
        <f>K130*(1+'Control Panel'!$C$44)</f>
        <v>87903091.302695081</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299406.17951539013</v>
      </c>
      <c r="S130" s="91">
        <f t="shared" si="15"/>
        <v>84888.399371590087</v>
      </c>
      <c r="T130" s="91">
        <f>O130*(1+'Control Panel'!$C$44)</f>
        <v>102423110.7512231</v>
      </c>
      <c r="U130" s="91">
        <f>P130*(1+'Control Panel'!$C$44)</f>
        <v>94056307.693883747</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315420.61238776753</v>
      </c>
      <c r="X130" s="91">
        <f t="shared" si="16"/>
        <v>94467.298839653464</v>
      </c>
      <c r="Y130" s="90">
        <f>T130*(1+'Control Panel'!$C$44)</f>
        <v>109592728.50380872</v>
      </c>
      <c r="Z130" s="90">
        <f>U130*(1+'Control Panel'!$C$44)</f>
        <v>100640249.23245561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332407.73546491121</v>
      </c>
      <c r="AC130" s="92">
        <f t="shared" si="17"/>
        <v>104825.8225103537</v>
      </c>
      <c r="AD130" s="92">
        <f>Y130*(1+'Control Panel'!$C$44)</f>
        <v>117264219.49907534</v>
      </c>
      <c r="AE130" s="90">
        <f>Z130*(1+'Control Panel'!$C$44)</f>
        <v>107685066.67872751</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350431.18755745504</v>
      </c>
      <c r="AH130" s="90">
        <f t="shared" si="18"/>
        <v>116021.81721426081</v>
      </c>
      <c r="AI130" s="91">
        <f t="shared" si="21"/>
        <v>1105732.0664496659</v>
      </c>
      <c r="AJ130" s="91">
        <f t="shared" si="21"/>
        <v>1581970.5554819633</v>
      </c>
      <c r="AK130" s="91">
        <f t="shared" si="20"/>
        <v>476238.4890322974</v>
      </c>
    </row>
    <row r="131" spans="1:37" s="93" customFormat="1" ht="14" x14ac:dyDescent="0.3">
      <c r="A131" s="85" t="str">
        <f>'ESTIMATED Earned Revenue'!A132</f>
        <v>Montreal, QC</v>
      </c>
      <c r="B131" s="85"/>
      <c r="C131" s="86">
        <f>'ESTIMATED Earned Revenue'!$I132*1.07925</f>
        <v>84188843.217000008</v>
      </c>
      <c r="D131" s="86">
        <f>'ESTIMATED Earned Revenue'!$L132*1.07925</f>
        <v>84188843.217000008</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127707.526</v>
      </c>
      <c r="G131" s="88">
        <f t="shared" ref="G131:G157" si="22">E131/$C131</f>
        <v>2.4017859881838789E-3</v>
      </c>
      <c r="H131" s="89">
        <f t="shared" ref="H131:H157" si="23">F131/$D131</f>
        <v>1.5169174574691435E-3</v>
      </c>
      <c r="I131" s="90">
        <f t="shared" ref="I131:I157" si="24">F131-E131</f>
        <v>-74496.058000000005</v>
      </c>
      <c r="J131" s="90">
        <f>C131*(1+'Control Panel'!$C$44)</f>
        <v>90082062.242190018</v>
      </c>
      <c r="K131" s="90">
        <f>D131*(1+'Control Panel'!$C$44)</f>
        <v>90082062.242190018</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300164.12148438004</v>
      </c>
      <c r="N131" s="91">
        <f t="shared" ref="N131:N157" si="25">M131-L131</f>
        <v>91894.432024380018</v>
      </c>
      <c r="O131" s="91">
        <f>J131*(1+'Control Panel'!$C$44)</f>
        <v>96387806.599143326</v>
      </c>
      <c r="P131" s="91">
        <f>K131*(1+'Control Panel'!$C$44)</f>
        <v>96387806.599143326</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316375.61010828661</v>
      </c>
      <c r="S131" s="91">
        <f t="shared" ref="S131:S157" si="26">R131-Q131</f>
        <v>101857.82996448656</v>
      </c>
      <c r="T131" s="91">
        <f>O131*(1+'Control Panel'!$C$44)</f>
        <v>103134953.06108336</v>
      </c>
      <c r="U131" s="91">
        <f>P131*(1+'Control Panel'!$C$44)</f>
        <v>103134953.06108336</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333577.90312216675</v>
      </c>
      <c r="X131" s="91">
        <f t="shared" ref="X131:X157" si="27">W131-V131</f>
        <v>112624.58957405269</v>
      </c>
      <c r="Y131" s="90">
        <f>T131*(1+'Control Panel'!$C$44)</f>
        <v>110354399.7753592</v>
      </c>
      <c r="Z131" s="90">
        <f>U131*(1+'Control Panel'!$C$44)</f>
        <v>110354399.7753592</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351836.03655071842</v>
      </c>
      <c r="AC131" s="92">
        <f t="shared" ref="AC131:AC157" si="28">AB131-AA131</f>
        <v>124254.12359616091</v>
      </c>
      <c r="AD131" s="92">
        <f>Y131*(1+'Control Panel'!$C$44)</f>
        <v>118079207.75963435</v>
      </c>
      <c r="AE131" s="90">
        <f>Z131*(1+'Control Panel'!$C$44)</f>
        <v>118079207.75963435</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371219.46971926873</v>
      </c>
      <c r="AH131" s="90">
        <f t="shared" ref="AH131:AH157" si="29">AG131-AF131</f>
        <v>136810.0993760745</v>
      </c>
      <c r="AI131" s="91">
        <f t="shared" ref="AI131:AJ157" si="30">L131+Q131+V131+AA131+AF131</f>
        <v>1105732.0664496659</v>
      </c>
      <c r="AJ131" s="91">
        <f t="shared" si="30"/>
        <v>1673173.1409848207</v>
      </c>
      <c r="AK131" s="91">
        <f t="shared" ref="AK131:AK157" si="31">AJ131-AI131</f>
        <v>567441.07453515474</v>
      </c>
    </row>
    <row r="132" spans="1:37" s="93" customFormat="1" ht="14" x14ac:dyDescent="0.3">
      <c r="A132" s="85" t="str">
        <f>'ESTIMATED Earned Revenue'!A133</f>
        <v>San Francisco, CA</v>
      </c>
      <c r="B132" s="85"/>
      <c r="C132" s="86">
        <f>'ESTIMATED Earned Revenue'!$I133*1.07925</f>
        <v>84817827.89374502</v>
      </c>
      <c r="D132" s="86">
        <f>'ESTIMATED Earned Revenue'!$L133*1.07925</f>
        <v>77799308.66328752</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127707.526</v>
      </c>
      <c r="G132" s="88">
        <f t="shared" si="22"/>
        <v>2.3839750323871676E-3</v>
      </c>
      <c r="H132" s="89">
        <f t="shared" si="23"/>
        <v>1.6414994965149802E-3</v>
      </c>
      <c r="I132" s="90">
        <f t="shared" si="24"/>
        <v>-74496.058000000005</v>
      </c>
      <c r="J132" s="90">
        <f>C132*(1+'Control Panel'!$C$44)</f>
        <v>90755075.846307173</v>
      </c>
      <c r="K132" s="90">
        <f>D132*(1+'Control Panel'!$C$44)</f>
        <v>83245260.269717649</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286490.5175394353</v>
      </c>
      <c r="N132" s="91">
        <f t="shared" si="25"/>
        <v>78220.828079435276</v>
      </c>
      <c r="O132" s="91">
        <f>J132*(1+'Control Panel'!$C$44)</f>
        <v>97107931.155548677</v>
      </c>
      <c r="P132" s="91">
        <f>K132*(1+'Control Panel'!$C$44)</f>
        <v>89072428.488597885</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301744.85388719576</v>
      </c>
      <c r="S132" s="91">
        <f t="shared" si="26"/>
        <v>87227.073743395711</v>
      </c>
      <c r="T132" s="91">
        <f>O132*(1+'Control Panel'!$C$44)</f>
        <v>103905486.33643709</v>
      </c>
      <c r="U132" s="91">
        <f>P132*(1+'Control Panel'!$C$44)</f>
        <v>95307498.482799739</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317922.99396559945</v>
      </c>
      <c r="X132" s="91">
        <f t="shared" si="27"/>
        <v>96969.68041748539</v>
      </c>
      <c r="Y132" s="90">
        <f>T132*(1+'Control Panel'!$C$44)</f>
        <v>111178870.37998769</v>
      </c>
      <c r="Z132" s="90">
        <f>U132*(1+'Control Panel'!$C$44)</f>
        <v>101979023.37659572</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335085.28375319147</v>
      </c>
      <c r="AC132" s="92">
        <f t="shared" si="28"/>
        <v>107503.37079863396</v>
      </c>
      <c r="AD132" s="92">
        <f>Y132*(1+'Control Panel'!$C$44)</f>
        <v>118961391.30658683</v>
      </c>
      <c r="AE132" s="90">
        <f>Z132*(1+'Control Panel'!$C$44)</f>
        <v>109117555.01295742</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353296.16422591486</v>
      </c>
      <c r="AH132" s="90">
        <f t="shared" si="29"/>
        <v>118886.79388272064</v>
      </c>
      <c r="AI132" s="91">
        <f t="shared" si="30"/>
        <v>1105732.0664496659</v>
      </c>
      <c r="AJ132" s="91">
        <f t="shared" si="30"/>
        <v>1594539.813371337</v>
      </c>
      <c r="AK132" s="91">
        <f t="shared" si="31"/>
        <v>488807.74692167109</v>
      </c>
    </row>
    <row r="133" spans="1:37" s="93" customFormat="1" ht="14" x14ac:dyDescent="0.3">
      <c r="A133" s="85" t="str">
        <f>'ESTIMATED Earned Revenue'!A134</f>
        <v>Richmond, VA</v>
      </c>
      <c r="B133" s="85"/>
      <c r="C133" s="86">
        <f>'ESTIMATED Earned Revenue'!$I134*1.07925</f>
        <v>88207498.584749997</v>
      </c>
      <c r="D133" s="86">
        <f>'ESTIMATED Earned Revenue'!$L134*1.07925</f>
        <v>69841727.575499997</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127707.526</v>
      </c>
      <c r="G133" s="88">
        <f t="shared" si="22"/>
        <v>2.2923627497011749E-3</v>
      </c>
      <c r="H133" s="89">
        <f t="shared" si="23"/>
        <v>1.8285275927910885E-3</v>
      </c>
      <c r="I133" s="90">
        <f t="shared" si="24"/>
        <v>-74496.058000000005</v>
      </c>
      <c r="J133" s="90">
        <f>C133*(1+'Control Panel'!$C$44)</f>
        <v>94382023.485682502</v>
      </c>
      <c r="K133" s="90">
        <f>D133*(1+'Control Panel'!$C$44)</f>
        <v>74730648.505785003</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269461.29401156999</v>
      </c>
      <c r="N133" s="91">
        <f t="shared" si="25"/>
        <v>61191.604551569966</v>
      </c>
      <c r="O133" s="91">
        <f>J133*(1+'Control Panel'!$C$44)</f>
        <v>100988765.12968029</v>
      </c>
      <c r="P133" s="91">
        <f>K133*(1+'Control Panel'!$C$44)</f>
        <v>79961793.901189953</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283523.5847123799</v>
      </c>
      <c r="S133" s="91">
        <f t="shared" si="26"/>
        <v>69005.804568579857</v>
      </c>
      <c r="T133" s="91">
        <f>O133*(1+'Control Panel'!$C$44)</f>
        <v>108057978.68875791</v>
      </c>
      <c r="U133" s="91">
        <f>P133*(1+'Control Panel'!$C$44)</f>
        <v>85559119.47427325</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298426.2359485465</v>
      </c>
      <c r="X133" s="91">
        <f t="shared" si="27"/>
        <v>77472.922400432435</v>
      </c>
      <c r="Y133" s="90">
        <f>T133*(1+'Control Panel'!$C$44)</f>
        <v>115622037.19697097</v>
      </c>
      <c r="Z133" s="90">
        <f>U133*(1+'Control Panel'!$C$44)</f>
        <v>91548257.837472379</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314223.75267494476</v>
      </c>
      <c r="AC133" s="92">
        <f t="shared" si="28"/>
        <v>86641.839720387245</v>
      </c>
      <c r="AD133" s="92">
        <f>Y133*(1+'Control Panel'!$C$44)</f>
        <v>123715579.80075894</v>
      </c>
      <c r="AE133" s="90">
        <f>Z133*(1+'Control Panel'!$C$44)</f>
        <v>97956635.886095449</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330974.32597219094</v>
      </c>
      <c r="AH133" s="90">
        <f t="shared" si="29"/>
        <v>96564.955628996715</v>
      </c>
      <c r="AI133" s="91">
        <f t="shared" si="30"/>
        <v>1105732.0664496659</v>
      </c>
      <c r="AJ133" s="91">
        <f t="shared" si="30"/>
        <v>1496609.1933196322</v>
      </c>
      <c r="AK133" s="91">
        <f t="shared" si="31"/>
        <v>390877.12686996628</v>
      </c>
    </row>
    <row r="134" spans="1:37" s="93" customFormat="1" ht="14" x14ac:dyDescent="0.3">
      <c r="A134" s="85" t="str">
        <f>'ESTIMATED Earned Revenue'!A135</f>
        <v>Gorham, ME</v>
      </c>
      <c r="B134" s="85"/>
      <c r="C134" s="86">
        <f>'ESTIMATED Earned Revenue'!$I135*1.07925</f>
        <v>89401903.480499998</v>
      </c>
      <c r="D134" s="86">
        <f>'ESTIMATED Earned Revenue'!$L135*1.07925</f>
        <v>88136984.706750005</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127707.526</v>
      </c>
      <c r="G134" s="88">
        <f t="shared" si="22"/>
        <v>2.2617368996411119E-3</v>
      </c>
      <c r="H134" s="89">
        <f t="shared" si="23"/>
        <v>1.4489663609994075E-3</v>
      </c>
      <c r="I134" s="90">
        <f t="shared" si="24"/>
        <v>-74496.058000000005</v>
      </c>
      <c r="J134" s="90">
        <f>C134*(1+'Control Panel'!$C$44)</f>
        <v>95660036.724134997</v>
      </c>
      <c r="K134" s="90">
        <f>D134*(1+'Control Panel'!$C$44)</f>
        <v>94306573.636222512</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308613.144272445</v>
      </c>
      <c r="N134" s="91">
        <f t="shared" si="25"/>
        <v>100343.45481244498</v>
      </c>
      <c r="O134" s="91">
        <f>J134*(1+'Control Panel'!$C$44)</f>
        <v>102356239.29482445</v>
      </c>
      <c r="P134" s="91">
        <f>K134*(1+'Control Panel'!$C$44)</f>
        <v>100908033.79075809</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325416.06449151615</v>
      </c>
      <c r="S134" s="91">
        <f t="shared" si="26"/>
        <v>110898.28434771611</v>
      </c>
      <c r="T134" s="91">
        <f>O134*(1+'Control Panel'!$C$44)</f>
        <v>109521176.04546218</v>
      </c>
      <c r="U134" s="91">
        <f>P134*(1+'Control Panel'!$C$44)</f>
        <v>107971596.15611117</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343251.18931222236</v>
      </c>
      <c r="X134" s="91">
        <f t="shared" si="27"/>
        <v>122297.87576410829</v>
      </c>
      <c r="Y134" s="90">
        <f>T134*(1+'Control Panel'!$C$44)</f>
        <v>117187658.36864454</v>
      </c>
      <c r="Z134" s="90">
        <f>U134*(1+'Control Panel'!$C$44)</f>
        <v>115529607.88703896</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362186.45277407794</v>
      </c>
      <c r="AC134" s="92">
        <f t="shared" si="28"/>
        <v>134604.53981952043</v>
      </c>
      <c r="AD134" s="92">
        <f>Y134*(1+'Control Panel'!$C$44)</f>
        <v>125390794.45444965</v>
      </c>
      <c r="AE134" s="90">
        <f>Z134*(1+'Control Panel'!$C$44)</f>
        <v>123616680.43913169</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382294.41507826344</v>
      </c>
      <c r="AH134" s="90">
        <f t="shared" si="29"/>
        <v>147885.04473506921</v>
      </c>
      <c r="AI134" s="91">
        <f t="shared" si="30"/>
        <v>1105732.0664496659</v>
      </c>
      <c r="AJ134" s="91">
        <f t="shared" si="30"/>
        <v>1721761.265928525</v>
      </c>
      <c r="AK134" s="91">
        <f t="shared" si="31"/>
        <v>616029.19947885908</v>
      </c>
    </row>
    <row r="135" spans="1:37" s="93" customFormat="1" ht="14" x14ac:dyDescent="0.3">
      <c r="A135" s="85" t="str">
        <f>'ESTIMATED Earned Revenue'!A136</f>
        <v>Charlotte, NC</v>
      </c>
      <c r="B135" s="85"/>
      <c r="C135" s="86">
        <f>'ESTIMATED Earned Revenue'!$I136*1.07925</f>
        <v>90050275.869000003</v>
      </c>
      <c r="D135" s="86">
        <f>'ESTIMATED Earned Revenue'!$L136*1.07925</f>
        <v>82156941.4005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127707.526</v>
      </c>
      <c r="G135" s="88">
        <f t="shared" si="22"/>
        <v>2.2454521326970085E-3</v>
      </c>
      <c r="H135" s="89">
        <f t="shared" si="23"/>
        <v>1.5544337924832093E-3</v>
      </c>
      <c r="I135" s="90">
        <f t="shared" si="24"/>
        <v>-74496.058000000005</v>
      </c>
      <c r="J135" s="90">
        <f>C135*(1+'Control Panel'!$C$44)</f>
        <v>96353795.179830015</v>
      </c>
      <c r="K135" s="90">
        <f>D135*(1+'Control Panel'!$C$44)</f>
        <v>87907927.298535004</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295815.85159707</v>
      </c>
      <c r="N135" s="91">
        <f t="shared" si="25"/>
        <v>87546.162137069972</v>
      </c>
      <c r="O135" s="91">
        <f>J135*(1+'Control Panel'!$C$44)</f>
        <v>103098560.84241812</v>
      </c>
      <c r="P135" s="91">
        <f>K135*(1+'Control Panel'!$C$44)</f>
        <v>94061482.209432453</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311722.96132886491</v>
      </c>
      <c r="S135" s="91">
        <f t="shared" si="26"/>
        <v>97205.181185064866</v>
      </c>
      <c r="T135" s="91">
        <f>O135*(1+'Control Panel'!$C$44)</f>
        <v>110315460.1013874</v>
      </c>
      <c r="U135" s="91">
        <f>P135*(1+'Control Panel'!$C$44)</f>
        <v>100645785.96409273</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328599.5689281855</v>
      </c>
      <c r="X135" s="91">
        <f t="shared" si="27"/>
        <v>107646.25538007144</v>
      </c>
      <c r="Y135" s="90">
        <f>T135*(1+'Control Panel'!$C$44)</f>
        <v>118037542.30848452</v>
      </c>
      <c r="Z135" s="90">
        <f>U135*(1+'Control Panel'!$C$44)</f>
        <v>107690990.98157923</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346509.21896315849</v>
      </c>
      <c r="AC135" s="92">
        <f t="shared" si="28"/>
        <v>118927.30600860098</v>
      </c>
      <c r="AD135" s="92">
        <f>Y135*(1+'Control Panel'!$C$44)</f>
        <v>126300170.27007845</v>
      </c>
      <c r="AE135" s="90">
        <f>Z135*(1+'Control Panel'!$C$44)</f>
        <v>115229360.35028978</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365519.77490057959</v>
      </c>
      <c r="AH135" s="90">
        <f t="shared" si="29"/>
        <v>131110.40455738537</v>
      </c>
      <c r="AI135" s="91">
        <f t="shared" si="30"/>
        <v>1105732.0664496659</v>
      </c>
      <c r="AJ135" s="91">
        <f t="shared" si="30"/>
        <v>1648167.3757178586</v>
      </c>
      <c r="AK135" s="91">
        <f t="shared" si="31"/>
        <v>542435.30926819262</v>
      </c>
    </row>
    <row r="136" spans="1:37" s="93" customFormat="1" ht="14" x14ac:dyDescent="0.3">
      <c r="A136" s="85" t="str">
        <f>'ESTIMATED Earned Revenue'!A137</f>
        <v>Winston-Salem, NC</v>
      </c>
      <c r="B136" s="85"/>
      <c r="C136" s="86">
        <f>'ESTIMATED Earned Revenue'!$I137*1.07925</f>
        <v>90934589.435197487</v>
      </c>
      <c r="D136" s="86">
        <f>'ESTIMATED Earned Revenue'!$L137*1.07925</f>
        <v>90886877.767724991</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127707.526</v>
      </c>
      <c r="G136" s="88">
        <f t="shared" si="22"/>
        <v>2.2236157358371963E-3</v>
      </c>
      <c r="H136" s="89">
        <f t="shared" si="23"/>
        <v>1.4051261209167695E-3</v>
      </c>
      <c r="I136" s="90">
        <f t="shared" si="24"/>
        <v>-74496.058000000005</v>
      </c>
      <c r="J136" s="90">
        <f>C136*(1+'Control Panel'!$C$44)</f>
        <v>97300010.695661321</v>
      </c>
      <c r="K136" s="90">
        <f>D136*(1+'Control Panel'!$C$44)</f>
        <v>97248959.211465746</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314497.91542293149</v>
      </c>
      <c r="N136" s="91">
        <f t="shared" si="25"/>
        <v>106228.22596293146</v>
      </c>
      <c r="O136" s="91">
        <f>J136*(1+'Control Panel'!$C$44)</f>
        <v>104111011.44435762</v>
      </c>
      <c r="P136" s="91">
        <f>K136*(1+'Control Panel'!$C$44)</f>
        <v>104056386.35626836</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331712.76962253673</v>
      </c>
      <c r="S136" s="91">
        <f t="shared" si="26"/>
        <v>117194.98947873668</v>
      </c>
      <c r="T136" s="91">
        <f>O136*(1+'Control Panel'!$C$44)</f>
        <v>111398782.24546266</v>
      </c>
      <c r="U136" s="91">
        <f>P136*(1+'Control Panel'!$C$44)</f>
        <v>111340333.40120715</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349988.66380241432</v>
      </c>
      <c r="X136" s="91">
        <f t="shared" si="27"/>
        <v>129035.35025430025</v>
      </c>
      <c r="Y136" s="90">
        <f>T136*(1+'Control Panel'!$C$44)</f>
        <v>119196697.00264505</v>
      </c>
      <c r="Z136" s="90">
        <f>U136*(1+'Control Panel'!$C$44)</f>
        <v>119134156.73929165</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369395.55047858332</v>
      </c>
      <c r="AC136" s="92">
        <f t="shared" si="28"/>
        <v>141813.63752402581</v>
      </c>
      <c r="AD136" s="92">
        <f>Y136*(1+'Control Panel'!$C$44)</f>
        <v>127540465.7928302</v>
      </c>
      <c r="AE136" s="90">
        <f>Z136*(1+'Control Panel'!$C$44)</f>
        <v>127473547.71104208</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390008.14962208422</v>
      </c>
      <c r="AH136" s="90">
        <f t="shared" si="29"/>
        <v>155598.77927889</v>
      </c>
      <c r="AI136" s="91">
        <f t="shared" si="30"/>
        <v>1105732.0664496659</v>
      </c>
      <c r="AJ136" s="91">
        <f t="shared" si="30"/>
        <v>1755603.0489485501</v>
      </c>
      <c r="AK136" s="91">
        <f t="shared" si="31"/>
        <v>649870.9824988842</v>
      </c>
    </row>
    <row r="137" spans="1:37" s="93" customFormat="1" ht="14" x14ac:dyDescent="0.3">
      <c r="A137" s="85" t="str">
        <f>'ESTIMATED Earned Revenue'!A138</f>
        <v>Nashville, TN</v>
      </c>
      <c r="B137" s="85"/>
      <c r="C137" s="86">
        <f>'ESTIMATED Earned Revenue'!$I138*1.07925</f>
        <v>91157693.214750007</v>
      </c>
      <c r="D137" s="86">
        <f>'ESTIMATED Earned Revenue'!$L138*1.07925</f>
        <v>91157693.214750007</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127707.526</v>
      </c>
      <c r="G137" s="88">
        <f t="shared" si="22"/>
        <v>2.2181735503513369E-3</v>
      </c>
      <c r="H137" s="89">
        <f t="shared" si="23"/>
        <v>1.400951707928212E-3</v>
      </c>
      <c r="I137" s="90">
        <f t="shared" si="24"/>
        <v>-74496.058000000005</v>
      </c>
      <c r="J137" s="90">
        <f>C137*(1+'Control Panel'!$C$44)</f>
        <v>97538731.739782512</v>
      </c>
      <c r="K137" s="90">
        <f>D137*(1+'Control Panel'!$C$44)</f>
        <v>97538731.739782512</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315077.46047956502</v>
      </c>
      <c r="N137" s="91">
        <f t="shared" si="25"/>
        <v>106807.771019565</v>
      </c>
      <c r="O137" s="91">
        <f>J137*(1+'Control Panel'!$C$44)</f>
        <v>104366442.9615673</v>
      </c>
      <c r="P137" s="91">
        <f>K137*(1+'Control Panel'!$C$44)</f>
        <v>104366442.9615673</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332332.88283313462</v>
      </c>
      <c r="S137" s="91">
        <f t="shared" si="26"/>
        <v>117815.10268933457</v>
      </c>
      <c r="T137" s="91">
        <f>O137*(1+'Control Panel'!$C$44)</f>
        <v>111672093.96887702</v>
      </c>
      <c r="U137" s="91">
        <f>P137*(1+'Control Panel'!$C$44)</f>
        <v>111672093.96887702</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350652.18493775406</v>
      </c>
      <c r="X137" s="91">
        <f t="shared" si="27"/>
        <v>129698.87138964</v>
      </c>
      <c r="Y137" s="90">
        <f>T137*(1+'Control Panel'!$C$44)</f>
        <v>119489140.54669842</v>
      </c>
      <c r="Z137" s="90">
        <f>U137*(1+'Control Panel'!$C$44)</f>
        <v>119489140.54669842</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370105.51809339685</v>
      </c>
      <c r="AC137" s="92">
        <f t="shared" si="28"/>
        <v>142523.60513883934</v>
      </c>
      <c r="AD137" s="92">
        <f>Y137*(1+'Control Panel'!$C$44)</f>
        <v>127853380.38496731</v>
      </c>
      <c r="AE137" s="90">
        <f>Z137*(1+'Control Panel'!$C$44)</f>
        <v>127853380.38496731</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390767.81496993464</v>
      </c>
      <c r="AH137" s="90">
        <f t="shared" si="29"/>
        <v>156358.44462674041</v>
      </c>
      <c r="AI137" s="91">
        <f t="shared" si="30"/>
        <v>1105732.0664496659</v>
      </c>
      <c r="AJ137" s="91">
        <f t="shared" si="30"/>
        <v>1758935.861313785</v>
      </c>
      <c r="AK137" s="91">
        <f t="shared" si="31"/>
        <v>653203.79486411903</v>
      </c>
    </row>
    <row r="138" spans="1:37" s="93" customFormat="1" ht="14" x14ac:dyDescent="0.3">
      <c r="A138" s="85" t="str">
        <f>'ESTIMATED Earned Revenue'!A139</f>
        <v>Tacoma, WA</v>
      </c>
      <c r="B138" s="85"/>
      <c r="C138" s="86">
        <f>'ESTIMATED Earned Revenue'!$I139*1.07925</f>
        <v>102374097.51139499</v>
      </c>
      <c r="D138" s="86">
        <f>'ESTIMATED Earned Revenue'!$L139*1.07925</f>
        <v>102374097.51139499</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127707.526</v>
      </c>
      <c r="G138" s="88">
        <f t="shared" si="22"/>
        <v>1.9751439955550598E-3</v>
      </c>
      <c r="H138" s="89">
        <f t="shared" si="23"/>
        <v>1.2474593584161776E-3</v>
      </c>
      <c r="I138" s="90">
        <f t="shared" si="24"/>
        <v>-74496.058000000005</v>
      </c>
      <c r="J138" s="90">
        <f>C138*(1+'Control Panel'!$C$44)</f>
        <v>109540284.33719265</v>
      </c>
      <c r="K138" s="90">
        <f>D138*(1+'Control Panel'!$C$44)</f>
        <v>109540284.33719265</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339080.56567438529</v>
      </c>
      <c r="N138" s="91">
        <f t="shared" si="25"/>
        <v>130810.87621438527</v>
      </c>
      <c r="O138" s="91">
        <f>J138*(1+'Control Panel'!$C$44)</f>
        <v>117208104.24079615</v>
      </c>
      <c r="P138" s="91">
        <f>K138*(1+'Control Panel'!$C$44)</f>
        <v>117208104.24079615</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358016.20539159229</v>
      </c>
      <c r="S138" s="91">
        <f t="shared" si="26"/>
        <v>143498.42524779224</v>
      </c>
      <c r="T138" s="91">
        <f>O138*(1+'Control Panel'!$C$44)</f>
        <v>125412671.53765188</v>
      </c>
      <c r="U138" s="91">
        <f>P138*(1+'Control Panel'!$C$44)</f>
        <v>125412671.53765188</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378133.3400753038</v>
      </c>
      <c r="X138" s="91">
        <f t="shared" si="27"/>
        <v>157180.02652718974</v>
      </c>
      <c r="Y138" s="90">
        <f>T138*(1+'Control Panel'!$C$44)</f>
        <v>134191558.54528752</v>
      </c>
      <c r="Z138" s="90">
        <f>U138*(1+'Control Panel'!$C$44)</f>
        <v>134191558.54528752</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393381.71500000003</v>
      </c>
      <c r="AC138" s="92">
        <f t="shared" si="28"/>
        <v>165799.80204544251</v>
      </c>
      <c r="AD138" s="92">
        <f>Y138*(1+'Control Panel'!$C$44)</f>
        <v>143584967.64345765</v>
      </c>
      <c r="AE138" s="90">
        <f>Z138*(1+'Control Panel'!$C$44)</f>
        <v>143584967.64345765</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405183.16660000011</v>
      </c>
      <c r="AH138" s="90">
        <f t="shared" si="29"/>
        <v>170773.79625680589</v>
      </c>
      <c r="AI138" s="91">
        <f t="shared" si="30"/>
        <v>1105732.0664496659</v>
      </c>
      <c r="AJ138" s="91">
        <f t="shared" si="30"/>
        <v>1873794.9927412816</v>
      </c>
      <c r="AK138" s="91">
        <f t="shared" si="31"/>
        <v>768062.9262916157</v>
      </c>
    </row>
    <row r="139" spans="1:37" s="93" customFormat="1" ht="14" x14ac:dyDescent="0.3">
      <c r="A139" s="85" t="str">
        <f>'ESTIMATED Earned Revenue'!A140</f>
        <v>New York, NY</v>
      </c>
      <c r="B139" s="85"/>
      <c r="C139" s="86">
        <f>'ESTIMATED Earned Revenue'!$I140*1.07925</f>
        <v>107387643.1841775</v>
      </c>
      <c r="D139" s="86">
        <f>'ESTIMATED Earned Revenue'!$L140*1.07925</f>
        <v>79019262.126247495</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127707.526</v>
      </c>
      <c r="G139" s="88">
        <f t="shared" si="22"/>
        <v>1.8829315739168086E-3</v>
      </c>
      <c r="H139" s="89">
        <f t="shared" si="23"/>
        <v>1.6161569035656677E-3</v>
      </c>
      <c r="I139" s="90">
        <f t="shared" si="24"/>
        <v>-74496.058000000005</v>
      </c>
      <c r="J139" s="90">
        <f>C139*(1+'Control Panel'!$C$44)</f>
        <v>114904778.20706993</v>
      </c>
      <c r="K139" s="90">
        <f>D139*(1+'Control Panel'!$C$44)</f>
        <v>84550610.475084826</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289101.21795016964</v>
      </c>
      <c r="N139" s="91">
        <f t="shared" si="25"/>
        <v>80831.528490169614</v>
      </c>
      <c r="O139" s="91">
        <f>J139*(1+'Control Panel'!$C$44)</f>
        <v>122948112.68156484</v>
      </c>
      <c r="P139" s="91">
        <f>K139*(1+'Control Panel'!$C$44)</f>
        <v>90469153.208340764</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304538.30332668149</v>
      </c>
      <c r="S139" s="91">
        <f t="shared" si="26"/>
        <v>90020.523182881443</v>
      </c>
      <c r="T139" s="91">
        <f>O139*(1+'Control Panel'!$C$44)</f>
        <v>131554480.56927438</v>
      </c>
      <c r="U139" s="91">
        <f>P139*(1+'Control Panel'!$C$44)</f>
        <v>96801993.932924628</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320911.98486584926</v>
      </c>
      <c r="X139" s="91">
        <f t="shared" si="27"/>
        <v>99958.671317735192</v>
      </c>
      <c r="Y139" s="90">
        <f>T139*(1+'Control Panel'!$C$44)</f>
        <v>140763294.20912358</v>
      </c>
      <c r="Z139" s="90">
        <f>U139*(1+'Control Panel'!$C$44)</f>
        <v>103578133.50822936</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338283.50401645876</v>
      </c>
      <c r="AC139" s="92">
        <f t="shared" si="28"/>
        <v>110701.59106190124</v>
      </c>
      <c r="AD139" s="92">
        <f>Y139*(1+'Control Panel'!$C$44)</f>
        <v>150616724.80376223</v>
      </c>
      <c r="AE139" s="90">
        <f>Z139*(1+'Control Panel'!$C$44)</f>
        <v>110828602.85380542</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356718.25990761089</v>
      </c>
      <c r="AH139" s="90">
        <f t="shared" si="29"/>
        <v>122308.88956441666</v>
      </c>
      <c r="AI139" s="91">
        <f t="shared" si="30"/>
        <v>1105732.0664496659</v>
      </c>
      <c r="AJ139" s="91">
        <f t="shared" si="30"/>
        <v>1609553.27006677</v>
      </c>
      <c r="AK139" s="91">
        <f t="shared" si="31"/>
        <v>503821.2036171041</v>
      </c>
    </row>
    <row r="140" spans="1:37" s="93" customFormat="1" ht="14" x14ac:dyDescent="0.3">
      <c r="A140" s="85" t="str">
        <f>'ESTIMATED Earned Revenue'!A141</f>
        <v>Orlando, FL</v>
      </c>
      <c r="B140" s="85"/>
      <c r="C140" s="86">
        <f>'ESTIMATED Earned Revenue'!$I141*1.07925</f>
        <v>116989886.38580249</v>
      </c>
      <c r="D140" s="86">
        <f>'ESTIMATED Earned Revenue'!$L141*1.07925</f>
        <v>116989686.7245525</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127707.526</v>
      </c>
      <c r="G140" s="88">
        <f t="shared" si="22"/>
        <v>1.7283851642797968E-3</v>
      </c>
      <c r="H140" s="89">
        <f t="shared" si="23"/>
        <v>1.0916135394112322E-3</v>
      </c>
      <c r="I140" s="90">
        <f t="shared" si="24"/>
        <v>-74496.058000000005</v>
      </c>
      <c r="J140" s="90">
        <f>C140*(1+'Control Panel'!$C$44)</f>
        <v>125179178.43280867</v>
      </c>
      <c r="K140" s="90">
        <f>D140*(1+'Control Panel'!$C$44)</f>
        <v>125178964.79527117</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359999.995</v>
      </c>
      <c r="N140" s="91">
        <f t="shared" si="25"/>
        <v>151730.30553999997</v>
      </c>
      <c r="O140" s="91">
        <f>J140*(1+'Control Panel'!$C$44)</f>
        <v>133941720.92310528</v>
      </c>
      <c r="P140" s="91">
        <f>K140*(1+'Control Panel'!$C$44)</f>
        <v>133941492.33094016</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370799.99491000001</v>
      </c>
      <c r="S140" s="91">
        <f t="shared" si="26"/>
        <v>156282.21476619996</v>
      </c>
      <c r="T140" s="91">
        <f>O140*(1+'Control Panel'!$C$44)</f>
        <v>143317641.38772267</v>
      </c>
      <c r="U140" s="91">
        <f>P140*(1+'Control Panel'!$C$44)</f>
        <v>143317396.79410598</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381923.995</v>
      </c>
      <c r="X140" s="91">
        <f t="shared" si="27"/>
        <v>160970.68145188593</v>
      </c>
      <c r="Y140" s="90">
        <f>T140*(1+'Control Panel'!$C$44)</f>
        <v>153349876.28486326</v>
      </c>
      <c r="Z140" s="90">
        <f>U140*(1+'Control Panel'!$C$44)</f>
        <v>153349614.56969342</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393381.71500000003</v>
      </c>
      <c r="AC140" s="92">
        <f t="shared" si="28"/>
        <v>165799.80204544251</v>
      </c>
      <c r="AD140" s="92">
        <f>Y140*(1+'Control Panel'!$C$44)</f>
        <v>164084367.62480369</v>
      </c>
      <c r="AE140" s="90">
        <f>Z140*(1+'Control Panel'!$C$44)</f>
        <v>164084087.58957195</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405183.16660000011</v>
      </c>
      <c r="AH140" s="90">
        <f t="shared" si="29"/>
        <v>170773.79625680589</v>
      </c>
      <c r="AI140" s="91">
        <f t="shared" si="30"/>
        <v>1105732.0664496659</v>
      </c>
      <c r="AJ140" s="91">
        <f t="shared" si="30"/>
        <v>1911288.8665100003</v>
      </c>
      <c r="AK140" s="91">
        <f t="shared" si="31"/>
        <v>805556.80006033438</v>
      </c>
    </row>
    <row r="141" spans="1:37" s="93" customFormat="1" ht="14" x14ac:dyDescent="0.3">
      <c r="A141" s="85" t="str">
        <f>'ESTIMATED Earned Revenue'!A142</f>
        <v>Louisville, KY</v>
      </c>
      <c r="B141" s="85"/>
      <c r="C141" s="86">
        <f>'ESTIMATED Earned Revenue'!$I142*1.07925</f>
        <v>117219178.30425</v>
      </c>
      <c r="D141" s="86">
        <f>'ESTIMATED Earned Revenue'!$L142*1.07925</f>
        <v>114989888.13825001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127707.526</v>
      </c>
      <c r="G141" s="88">
        <f t="shared" si="22"/>
        <v>1.72500427767176E-3</v>
      </c>
      <c r="H141" s="89">
        <f t="shared" si="23"/>
        <v>1.1105978801062911E-3</v>
      </c>
      <c r="I141" s="90">
        <f t="shared" si="24"/>
        <v>-74496.058000000005</v>
      </c>
      <c r="J141" s="90">
        <f>C141*(1+'Control Panel'!$C$44)</f>
        <v>125424520.78554751</v>
      </c>
      <c r="K141" s="90">
        <f>D141*(1+'Control Panel'!$C$44)</f>
        <v>123039180.30792752</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359999.995</v>
      </c>
      <c r="N141" s="91">
        <f t="shared" si="25"/>
        <v>151730.30553999997</v>
      </c>
      <c r="O141" s="91">
        <f>J141*(1+'Control Panel'!$C$44)</f>
        <v>134204237.24053584</v>
      </c>
      <c r="P141" s="91">
        <f>K141*(1+'Control Panel'!$C$44)</f>
        <v>131651922.92948246</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370799.99491000001</v>
      </c>
      <c r="S141" s="91">
        <f t="shared" si="26"/>
        <v>156282.21476619996</v>
      </c>
      <c r="T141" s="91">
        <f>O141*(1+'Control Panel'!$C$44)</f>
        <v>143598533.84737337</v>
      </c>
      <c r="U141" s="91">
        <f>P141*(1+'Control Panel'!$C$44)</f>
        <v>140867557.53454623</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381923.995</v>
      </c>
      <c r="X141" s="91">
        <f t="shared" si="27"/>
        <v>160970.68145188593</v>
      </c>
      <c r="Y141" s="90">
        <f>T141*(1+'Control Panel'!$C$44)</f>
        <v>153650431.2166895</v>
      </c>
      <c r="Z141" s="90">
        <f>U141*(1+'Control Panel'!$C$44)</f>
        <v>150728286.56196448</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393381.71500000003</v>
      </c>
      <c r="AC141" s="92">
        <f t="shared" si="28"/>
        <v>165799.80204544251</v>
      </c>
      <c r="AD141" s="92">
        <f>Y141*(1+'Control Panel'!$C$44)</f>
        <v>164405961.40185776</v>
      </c>
      <c r="AE141" s="90">
        <f>Z141*(1+'Control Panel'!$C$44)</f>
        <v>161279266.62130201</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405183.16660000011</v>
      </c>
      <c r="AH141" s="90">
        <f t="shared" si="29"/>
        <v>170773.79625680589</v>
      </c>
      <c r="AI141" s="91">
        <f t="shared" si="30"/>
        <v>1105732.0664496659</v>
      </c>
      <c r="AJ141" s="91">
        <f t="shared" si="30"/>
        <v>1911288.8665100003</v>
      </c>
      <c r="AK141" s="91">
        <f t="shared" si="31"/>
        <v>805556.80006033438</v>
      </c>
    </row>
    <row r="142" spans="1:37" s="93" customFormat="1" ht="14" x14ac:dyDescent="0.3">
      <c r="A142" s="85" t="str">
        <f>'ESTIMATED Earned Revenue'!A143</f>
        <v>Santa Ana, CA</v>
      </c>
      <c r="B142" s="85"/>
      <c r="C142" s="86">
        <f>'ESTIMATED Earned Revenue'!$I143*1.07925</f>
        <v>119844596.0772675</v>
      </c>
      <c r="D142" s="86">
        <f>'ESTIMATED Earned Revenue'!$L143*1.07925</f>
        <v>112024794.354075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127707.526</v>
      </c>
      <c r="G142" s="88">
        <f t="shared" si="22"/>
        <v>1.6872148650710385E-3</v>
      </c>
      <c r="H142" s="89">
        <f t="shared" si="23"/>
        <v>1.1399933982146563E-3</v>
      </c>
      <c r="I142" s="90">
        <f t="shared" si="24"/>
        <v>-74496.058000000005</v>
      </c>
      <c r="J142" s="90">
        <f>C142*(1+'Control Panel'!$C$44)</f>
        <v>128233717.80267623</v>
      </c>
      <c r="K142" s="90">
        <f>D142*(1+'Control Panel'!$C$44)</f>
        <v>119866529.95886026</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359733.05691772053</v>
      </c>
      <c r="N142" s="91">
        <f t="shared" si="25"/>
        <v>151463.36745772051</v>
      </c>
      <c r="O142" s="91">
        <f>J142*(1+'Control Panel'!$C$44)</f>
        <v>137210078.04886356</v>
      </c>
      <c r="P142" s="91">
        <f>K142*(1+'Control Panel'!$C$44)</f>
        <v>128257187.05598049</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370799.99491000001</v>
      </c>
      <c r="S142" s="91">
        <f t="shared" si="26"/>
        <v>156282.21476619996</v>
      </c>
      <c r="T142" s="91">
        <f>O142*(1+'Control Panel'!$C$44)</f>
        <v>146814783.51228401</v>
      </c>
      <c r="U142" s="91">
        <f>P142*(1+'Control Panel'!$C$44)</f>
        <v>137235190.14989913</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381923.995</v>
      </c>
      <c r="X142" s="91">
        <f t="shared" si="27"/>
        <v>160970.68145188593</v>
      </c>
      <c r="Y142" s="90">
        <f>T142*(1+'Control Panel'!$C$44)</f>
        <v>157091818.3581439</v>
      </c>
      <c r="Z142" s="90">
        <f>U142*(1+'Control Panel'!$C$44)</f>
        <v>146841653.46039206</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393381.71500000003</v>
      </c>
      <c r="AC142" s="92">
        <f t="shared" si="28"/>
        <v>165799.80204544251</v>
      </c>
      <c r="AD142" s="92">
        <f>Y142*(1+'Control Panel'!$C$44)</f>
        <v>168088245.64321399</v>
      </c>
      <c r="AE142" s="90">
        <f>Z142*(1+'Control Panel'!$C$44)</f>
        <v>157120569.20261952</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405183.16660000011</v>
      </c>
      <c r="AH142" s="90">
        <f t="shared" si="29"/>
        <v>170773.79625680589</v>
      </c>
      <c r="AI142" s="91">
        <f t="shared" si="30"/>
        <v>1105732.0664496659</v>
      </c>
      <c r="AJ142" s="91">
        <f t="shared" si="30"/>
        <v>1911021.9284277207</v>
      </c>
      <c r="AK142" s="91">
        <f t="shared" si="31"/>
        <v>805289.86197805475</v>
      </c>
    </row>
    <row r="143" spans="1:37" s="93" customFormat="1" ht="14" x14ac:dyDescent="0.3">
      <c r="A143" s="85" t="str">
        <f>'ESTIMATED Earned Revenue'!A144</f>
        <v>San Antonio, TX</v>
      </c>
      <c r="B143" s="85"/>
      <c r="C143" s="86">
        <f>'ESTIMATED Earned Revenue'!$I144*1.07925</f>
        <v>122447449.51725</v>
      </c>
      <c r="D143" s="86">
        <f>'ESTIMATED Earned Revenue'!$L144*1.07925</f>
        <v>73488483.1065</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127707.526</v>
      </c>
      <c r="G143" s="88">
        <f t="shared" si="22"/>
        <v>1.6513499039562617E-3</v>
      </c>
      <c r="H143" s="89">
        <f t="shared" si="23"/>
        <v>1.7377896590262368E-3</v>
      </c>
      <c r="I143" s="90">
        <f t="shared" si="24"/>
        <v>-74496.058000000005</v>
      </c>
      <c r="J143" s="90">
        <f>C143*(1+'Control Panel'!$C$44)</f>
        <v>131018770.98345751</v>
      </c>
      <c r="K143" s="90">
        <f>D143*(1+'Control Panel'!$C$44)</f>
        <v>78632676.923955008</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277265.35084791004</v>
      </c>
      <c r="N143" s="91">
        <f t="shared" si="25"/>
        <v>68995.661387910019</v>
      </c>
      <c r="O143" s="91">
        <f>J143*(1+'Control Panel'!$C$44)</f>
        <v>140190084.95229954</v>
      </c>
      <c r="P143" s="91">
        <f>K143*(1+'Control Panel'!$C$44)</f>
        <v>84136964.308631867</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291873.92552726372</v>
      </c>
      <c r="S143" s="91">
        <f t="shared" si="26"/>
        <v>77356.145383463678</v>
      </c>
      <c r="T143" s="91">
        <f>O143*(1+'Control Panel'!$C$44)</f>
        <v>150003390.8989605</v>
      </c>
      <c r="U143" s="91">
        <f>P143*(1+'Control Panel'!$C$44)</f>
        <v>90026551.810236096</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307361.10062047222</v>
      </c>
      <c r="X143" s="91">
        <f t="shared" si="27"/>
        <v>86407.787072358158</v>
      </c>
      <c r="Y143" s="90">
        <f>T143*(1+'Control Panel'!$C$44)</f>
        <v>160503628.26188776</v>
      </c>
      <c r="Z143" s="90">
        <f>U143*(1+'Control Panel'!$C$44)</f>
        <v>96328410.436952636</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323784.05787390529</v>
      </c>
      <c r="AC143" s="92">
        <f t="shared" si="28"/>
        <v>96202.144919347775</v>
      </c>
      <c r="AD143" s="92">
        <f>Y143*(1+'Control Panel'!$C$44)</f>
        <v>171738882.24021992</v>
      </c>
      <c r="AE143" s="90">
        <f>Z143*(1+'Control Panel'!$C$44)</f>
        <v>103071399.16753933</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341203.85253507871</v>
      </c>
      <c r="AH143" s="90">
        <f t="shared" si="29"/>
        <v>106794.48219188448</v>
      </c>
      <c r="AI143" s="91">
        <f t="shared" si="30"/>
        <v>1105732.0664496659</v>
      </c>
      <c r="AJ143" s="91">
        <f t="shared" si="30"/>
        <v>1541488.2874046301</v>
      </c>
      <c r="AK143" s="91">
        <f t="shared" si="31"/>
        <v>435756.22095496417</v>
      </c>
    </row>
    <row r="144" spans="1:37" s="93" customFormat="1" ht="14" x14ac:dyDescent="0.3">
      <c r="A144" s="85" t="str">
        <f>'ESTIMATED Earned Revenue'!A145</f>
        <v>Sacramento, CA</v>
      </c>
      <c r="B144" s="85"/>
      <c r="C144" s="86">
        <f>'ESTIMATED Earned Revenue'!$I145*1.07925</f>
        <v>127056632.71125001</v>
      </c>
      <c r="D144" s="86">
        <f>'ESTIMATED Earned Revenue'!$L145*1.07925</f>
        <v>127056632.71125001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127707.526</v>
      </c>
      <c r="G144" s="88">
        <f t="shared" si="22"/>
        <v>1.5914445368588478E-3</v>
      </c>
      <c r="H144" s="89">
        <f t="shared" si="23"/>
        <v>1.0051228595852151E-3</v>
      </c>
      <c r="I144" s="90">
        <f t="shared" si="24"/>
        <v>-74496.058000000005</v>
      </c>
      <c r="J144" s="90">
        <f>C144*(1+'Control Panel'!$C$44)</f>
        <v>135950597.00103751</v>
      </c>
      <c r="K144" s="90">
        <f>D144*(1+'Control Panel'!$C$44)</f>
        <v>135950597.00103751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359999.995</v>
      </c>
      <c r="N144" s="91">
        <f t="shared" si="25"/>
        <v>151730.30553999997</v>
      </c>
      <c r="O144" s="91">
        <f>J144*(1+'Control Panel'!$C$44)</f>
        <v>145467138.79111013</v>
      </c>
      <c r="P144" s="91">
        <f>K144*(1+'Control Panel'!$C$44)</f>
        <v>145467138.79111013</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370799.99491000001</v>
      </c>
      <c r="S144" s="91">
        <f t="shared" si="26"/>
        <v>156282.21476619996</v>
      </c>
      <c r="T144" s="91">
        <f>O144*(1+'Control Panel'!$C$44)</f>
        <v>155649838.50648785</v>
      </c>
      <c r="U144" s="91">
        <f>P144*(1+'Control Panel'!$C$44)</f>
        <v>155649838.50648785</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381923.995</v>
      </c>
      <c r="X144" s="91">
        <f t="shared" si="27"/>
        <v>160970.68145188593</v>
      </c>
      <c r="Y144" s="90">
        <f>T144*(1+'Control Panel'!$C$44)</f>
        <v>166545327.201942</v>
      </c>
      <c r="Z144" s="90">
        <f>U144*(1+'Control Panel'!$C$44)</f>
        <v>166545327.201942</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393381.71500000003</v>
      </c>
      <c r="AC144" s="92">
        <f t="shared" si="28"/>
        <v>165799.80204544251</v>
      </c>
      <c r="AD144" s="92">
        <f>Y144*(1+'Control Panel'!$C$44)</f>
        <v>178203500.10607794</v>
      </c>
      <c r="AE144" s="90">
        <f>Z144*(1+'Control Panel'!$C$44)</f>
        <v>178203500.10607794</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405183.16660000011</v>
      </c>
      <c r="AH144" s="90">
        <f t="shared" si="29"/>
        <v>170773.79625680589</v>
      </c>
      <c r="AI144" s="91">
        <f t="shared" si="30"/>
        <v>1105732.0664496659</v>
      </c>
      <c r="AJ144" s="91">
        <f t="shared" si="30"/>
        <v>1911288.8665100003</v>
      </c>
      <c r="AK144" s="91">
        <f t="shared" si="31"/>
        <v>805556.80006033438</v>
      </c>
    </row>
    <row r="145" spans="1:37" s="93" customFormat="1" ht="14" x14ac:dyDescent="0.3">
      <c r="A145" s="85" t="str">
        <f>'ESTIMATED Earned Revenue'!A146</f>
        <v>Houston, TX</v>
      </c>
      <c r="B145" s="85"/>
      <c r="C145" s="86">
        <f>'ESTIMATED Earned Revenue'!$I146*1.07925</f>
        <v>128945622.40125</v>
      </c>
      <c r="D145" s="86">
        <f>'ESTIMATED Earned Revenue'!$L146*1.07925</f>
        <v>128945622.40125</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127707.526</v>
      </c>
      <c r="G145" s="88">
        <f t="shared" si="22"/>
        <v>1.5681306603087895E-3</v>
      </c>
      <c r="H145" s="89">
        <f t="shared" si="23"/>
        <v>9.9039830605960927E-4</v>
      </c>
      <c r="I145" s="90">
        <f t="shared" si="24"/>
        <v>-74496.058000000005</v>
      </c>
      <c r="J145" s="90">
        <f>C145*(1+'Control Panel'!$C$44)</f>
        <v>137971815.96933752</v>
      </c>
      <c r="K145" s="90">
        <f>D145*(1+'Control Panel'!$C$44)</f>
        <v>137971815.96933752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359999.995</v>
      </c>
      <c r="N145" s="91">
        <f t="shared" si="25"/>
        <v>151730.30553999997</v>
      </c>
      <c r="O145" s="91">
        <f>J145*(1+'Control Panel'!$C$44)</f>
        <v>147629843.08719116</v>
      </c>
      <c r="P145" s="91">
        <f>K145*(1+'Control Panel'!$C$44)</f>
        <v>147629843.08719116</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370799.99491000001</v>
      </c>
      <c r="S145" s="91">
        <f t="shared" si="26"/>
        <v>156282.21476619996</v>
      </c>
      <c r="T145" s="91">
        <f>O145*(1+'Control Panel'!$C$44)</f>
        <v>157963932.10329455</v>
      </c>
      <c r="U145" s="91">
        <f>P145*(1+'Control Panel'!$C$44)</f>
        <v>157963932.10329455</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381923.995</v>
      </c>
      <c r="X145" s="91">
        <f t="shared" si="27"/>
        <v>160970.68145188593</v>
      </c>
      <c r="Y145" s="90">
        <f>T145*(1+'Control Panel'!$C$44)</f>
        <v>169021407.35052517</v>
      </c>
      <c r="Z145" s="90">
        <f>U145*(1+'Control Panel'!$C$44)</f>
        <v>169021407.35052517</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393381.71500000003</v>
      </c>
      <c r="AC145" s="92">
        <f t="shared" si="28"/>
        <v>165799.80204544251</v>
      </c>
      <c r="AD145" s="92">
        <f>Y145*(1+'Control Panel'!$C$44)</f>
        <v>180852905.86506194</v>
      </c>
      <c r="AE145" s="90">
        <f>Z145*(1+'Control Panel'!$C$44)</f>
        <v>180852905.86506194</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405183.16660000011</v>
      </c>
      <c r="AH145" s="90">
        <f t="shared" si="29"/>
        <v>170773.79625680589</v>
      </c>
      <c r="AI145" s="91">
        <f t="shared" si="30"/>
        <v>1105732.0664496659</v>
      </c>
      <c r="AJ145" s="91">
        <f t="shared" si="30"/>
        <v>1911288.8665100003</v>
      </c>
      <c r="AK145" s="91">
        <f t="shared" si="31"/>
        <v>805556.80006033438</v>
      </c>
    </row>
    <row r="146" spans="1:37" s="93" customFormat="1" ht="14" x14ac:dyDescent="0.3">
      <c r="A146" s="85" t="str">
        <f>'ESTIMATED Earned Revenue'!A147</f>
        <v>Saint Louis, MO</v>
      </c>
      <c r="B146" s="85"/>
      <c r="C146" s="86">
        <f>'ESTIMATED Earned Revenue'!$I147*1.07925</f>
        <v>142193510.53166249</v>
      </c>
      <c r="D146" s="86">
        <f>'ESTIMATED Earned Revenue'!$L147*1.07925</f>
        <v>135316167.07634249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127707.526</v>
      </c>
      <c r="G146" s="88">
        <f t="shared" si="22"/>
        <v>1.4220310283075469E-3</v>
      </c>
      <c r="H146" s="89">
        <f t="shared" si="23"/>
        <v>9.4377138193657334E-4</v>
      </c>
      <c r="I146" s="90">
        <f t="shared" si="24"/>
        <v>-74496.058000000005</v>
      </c>
      <c r="J146" s="90">
        <f>C146*(1+'Control Panel'!$C$44)</f>
        <v>152147056.26887888</v>
      </c>
      <c r="K146" s="90">
        <f>D146*(1+'Control Panel'!$C$44)</f>
        <v>144788298.77168646</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359999.995</v>
      </c>
      <c r="N146" s="91">
        <f t="shared" si="25"/>
        <v>151730.30553999997</v>
      </c>
      <c r="O146" s="91">
        <f>J146*(1+'Control Panel'!$C$44)</f>
        <v>162797350.2077004</v>
      </c>
      <c r="P146" s="91">
        <f>K146*(1+'Control Panel'!$C$44)</f>
        <v>154923479.68570453</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370799.99491000001</v>
      </c>
      <c r="S146" s="91">
        <f t="shared" si="26"/>
        <v>156282.21476619996</v>
      </c>
      <c r="T146" s="91">
        <f>O146*(1+'Control Panel'!$C$44)</f>
        <v>174193164.72223943</v>
      </c>
      <c r="U146" s="91">
        <f>P146*(1+'Control Panel'!$C$44)</f>
        <v>165768123.26370385</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381923.995</v>
      </c>
      <c r="X146" s="91">
        <f t="shared" si="27"/>
        <v>160970.68145188593</v>
      </c>
      <c r="Y146" s="90">
        <f>T146*(1+'Control Panel'!$C$44)</f>
        <v>186386686.2527962</v>
      </c>
      <c r="Z146" s="90">
        <f>U146*(1+'Control Panel'!$C$44)</f>
        <v>177371891.89216313</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393381.71500000003</v>
      </c>
      <c r="AC146" s="92">
        <f t="shared" si="28"/>
        <v>165799.80204544251</v>
      </c>
      <c r="AD146" s="92">
        <f>Y146*(1+'Control Panel'!$C$44)</f>
        <v>199433754.29049194</v>
      </c>
      <c r="AE146" s="90">
        <f>Z146*(1+'Control Panel'!$C$44)</f>
        <v>189787924.32461455</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405183.16660000011</v>
      </c>
      <c r="AH146" s="90">
        <f t="shared" si="29"/>
        <v>170773.79625680589</v>
      </c>
      <c r="AI146" s="91">
        <f t="shared" si="30"/>
        <v>1105732.0664496659</v>
      </c>
      <c r="AJ146" s="91">
        <f t="shared" si="30"/>
        <v>1911288.8665100003</v>
      </c>
      <c r="AK146" s="91">
        <f t="shared" si="31"/>
        <v>805556.80006033438</v>
      </c>
    </row>
    <row r="147" spans="1:37" s="93" customFormat="1" ht="14" x14ac:dyDescent="0.3">
      <c r="A147" s="85" t="str">
        <f>'ESTIMATED Earned Revenue'!A148</f>
        <v>Saint Paul, MN</v>
      </c>
      <c r="B147" s="85"/>
      <c r="C147" s="86">
        <f>'ESTIMATED Earned Revenue'!$I148*1.07925</f>
        <v>149979384.32589</v>
      </c>
      <c r="D147" s="86">
        <f>'ESTIMATED Earned Revenue'!$L148*1.07925</f>
        <v>149979384.32589</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127707.526</v>
      </c>
      <c r="G147" s="88">
        <f t="shared" si="22"/>
        <v>1.3482091882750505E-3</v>
      </c>
      <c r="H147" s="89">
        <f t="shared" si="23"/>
        <v>8.5150053505023387E-4</v>
      </c>
      <c r="I147" s="90">
        <f t="shared" si="24"/>
        <v>-74496.058000000005</v>
      </c>
      <c r="J147" s="90">
        <f>C147*(1+'Control Panel'!$C$44)</f>
        <v>160477941.22870231</v>
      </c>
      <c r="K147" s="90">
        <f>D147*(1+'Control Panel'!$C$44)</f>
        <v>160477941.22870231</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359999.995</v>
      </c>
      <c r="N147" s="91">
        <f t="shared" si="25"/>
        <v>151730.30553999997</v>
      </c>
      <c r="O147" s="91">
        <f>J147*(1+'Control Panel'!$C$44)</f>
        <v>171711397.11471146</v>
      </c>
      <c r="P147" s="91">
        <f>K147*(1+'Control Panel'!$C$44)</f>
        <v>171711397.11471146</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370799.99491000001</v>
      </c>
      <c r="S147" s="91">
        <f t="shared" si="26"/>
        <v>156282.21476619996</v>
      </c>
      <c r="T147" s="91">
        <f>O147*(1+'Control Panel'!$C$44)</f>
        <v>183731194.91274127</v>
      </c>
      <c r="U147" s="91">
        <f>P147*(1+'Control Panel'!$C$44)</f>
        <v>183731194.91274127</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381923.995</v>
      </c>
      <c r="X147" s="91">
        <f t="shared" si="27"/>
        <v>160970.68145188593</v>
      </c>
      <c r="Y147" s="90">
        <f>T147*(1+'Control Panel'!$C$44)</f>
        <v>196592378.55663317</v>
      </c>
      <c r="Z147" s="90">
        <f>U147*(1+'Control Panel'!$C$44)</f>
        <v>196592378.55663317</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393381.71500000003</v>
      </c>
      <c r="AC147" s="92">
        <f t="shared" si="28"/>
        <v>165799.80204544251</v>
      </c>
      <c r="AD147" s="92">
        <f>Y147*(1+'Control Panel'!$C$44)</f>
        <v>210353845.05559751</v>
      </c>
      <c r="AE147" s="90">
        <f>Z147*(1+'Control Panel'!$C$44)</f>
        <v>210353845.05559751</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405183.16660000011</v>
      </c>
      <c r="AH147" s="90">
        <f t="shared" si="29"/>
        <v>170773.79625680589</v>
      </c>
      <c r="AI147" s="91">
        <f t="shared" si="30"/>
        <v>1105732.0664496659</v>
      </c>
      <c r="AJ147" s="91">
        <f t="shared" si="30"/>
        <v>1911288.8665100003</v>
      </c>
      <c r="AK147" s="91">
        <f t="shared" si="31"/>
        <v>805556.80006033438</v>
      </c>
    </row>
    <row r="148" spans="1:37" s="93" customFormat="1" ht="14" x14ac:dyDescent="0.3">
      <c r="A148" s="85" t="str">
        <f>'ESTIMATED Earned Revenue'!A149</f>
        <v>Austin, TX</v>
      </c>
      <c r="B148" s="85"/>
      <c r="C148" s="86">
        <f>'ESTIMATED Earned Revenue'!$I149*1.07925</f>
        <v>153855351.70578</v>
      </c>
      <c r="D148" s="86">
        <f>'ESTIMATED Earned Revenue'!$L149*1.07925</f>
        <v>118001122.26665248</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127707.526</v>
      </c>
      <c r="G148" s="88">
        <f t="shared" si="22"/>
        <v>1.3142447224499352E-3</v>
      </c>
      <c r="H148" s="89">
        <f t="shared" si="23"/>
        <v>1.0822568764338827E-3</v>
      </c>
      <c r="I148" s="90">
        <f t="shared" si="24"/>
        <v>-74496.058000000005</v>
      </c>
      <c r="J148" s="90">
        <f>C148*(1+'Control Panel'!$C$44)</f>
        <v>164625226.32518461</v>
      </c>
      <c r="K148" s="90">
        <f>D148*(1+'Control Panel'!$C$44)</f>
        <v>126261200.82531816</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359999.995</v>
      </c>
      <c r="N148" s="91">
        <f t="shared" si="25"/>
        <v>151730.30553999997</v>
      </c>
      <c r="O148" s="91">
        <f>J148*(1+'Control Panel'!$C$44)</f>
        <v>176148992.16794756</v>
      </c>
      <c r="P148" s="91">
        <f>K148*(1+'Control Panel'!$C$44)</f>
        <v>135099484.88309044</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370799.99491000001</v>
      </c>
      <c r="S148" s="91">
        <f t="shared" si="26"/>
        <v>156282.21476619996</v>
      </c>
      <c r="T148" s="91">
        <f>O148*(1+'Control Panel'!$C$44)</f>
        <v>188479421.61970389</v>
      </c>
      <c r="U148" s="91">
        <f>P148*(1+'Control Panel'!$C$44)</f>
        <v>144556448.82490677</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381923.995</v>
      </c>
      <c r="X148" s="91">
        <f t="shared" si="27"/>
        <v>160970.68145188593</v>
      </c>
      <c r="Y148" s="90">
        <f>T148*(1+'Control Panel'!$C$44)</f>
        <v>201672981.13308316</v>
      </c>
      <c r="Z148" s="90">
        <f>U148*(1+'Control Panel'!$C$44)</f>
        <v>154675400.24265024</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393381.71500000003</v>
      </c>
      <c r="AC148" s="92">
        <f t="shared" si="28"/>
        <v>165799.80204544251</v>
      </c>
      <c r="AD148" s="92">
        <f>Y148*(1+'Control Panel'!$C$44)</f>
        <v>215790089.812399</v>
      </c>
      <c r="AE148" s="90">
        <f>Z148*(1+'Control Panel'!$C$44)</f>
        <v>165502678.25963578</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405183.16660000011</v>
      </c>
      <c r="AH148" s="90">
        <f t="shared" si="29"/>
        <v>170773.79625680589</v>
      </c>
      <c r="AI148" s="91">
        <f t="shared" si="30"/>
        <v>1105732.0664496659</v>
      </c>
      <c r="AJ148" s="91">
        <f t="shared" si="30"/>
        <v>1911288.8665100003</v>
      </c>
      <c r="AK148" s="91">
        <f t="shared" si="31"/>
        <v>805556.80006033438</v>
      </c>
    </row>
    <row r="149" spans="1:37" s="93" customFormat="1" ht="14" x14ac:dyDescent="0.3">
      <c r="A149" s="85" t="str">
        <f>'ESTIMATED Earned Revenue'!A150</f>
        <v>Seattle, WA</v>
      </c>
      <c r="B149" s="85"/>
      <c r="C149" s="86">
        <f>'ESTIMATED Earned Revenue'!$I150*1.07925</f>
        <v>162459365.43525001</v>
      </c>
      <c r="D149" s="86">
        <f>'ESTIMATED Earned Revenue'!$L150*1.07925</f>
        <v>162459365.43525001</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127707.526</v>
      </c>
      <c r="G149" s="88">
        <f t="shared" si="22"/>
        <v>1.2446409811971751E-3</v>
      </c>
      <c r="H149" s="89">
        <f t="shared" si="23"/>
        <v>7.8608903622056346E-4</v>
      </c>
      <c r="I149" s="90">
        <f t="shared" si="24"/>
        <v>-74496.058000000005</v>
      </c>
      <c r="J149" s="90">
        <f>C149*(1+'Control Panel'!$C$44)</f>
        <v>173831521.01571754</v>
      </c>
      <c r="K149" s="90">
        <f>D149*(1+'Control Panel'!$C$44)</f>
        <v>173831521.01571754</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359999.995</v>
      </c>
      <c r="N149" s="91">
        <f t="shared" si="25"/>
        <v>151730.30553999997</v>
      </c>
      <c r="O149" s="91">
        <f>J149*(1+'Control Panel'!$C$44)</f>
        <v>185999727.48681778</v>
      </c>
      <c r="P149" s="91">
        <f>K149*(1+'Control Panel'!$C$44)</f>
        <v>185999727.48681778</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370799.99491000001</v>
      </c>
      <c r="S149" s="91">
        <f t="shared" si="26"/>
        <v>156282.21476619996</v>
      </c>
      <c r="T149" s="91">
        <f>O149*(1+'Control Panel'!$C$44)</f>
        <v>199019708.41089502</v>
      </c>
      <c r="U149" s="91">
        <f>P149*(1+'Control Panel'!$C$44)</f>
        <v>199019708.41089502</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381923.995</v>
      </c>
      <c r="X149" s="91">
        <f t="shared" si="27"/>
        <v>160970.68145188593</v>
      </c>
      <c r="Y149" s="90">
        <f>T149*(1+'Control Panel'!$C$44)</f>
        <v>212951087.99965769</v>
      </c>
      <c r="Z149" s="90">
        <f>U149*(1+'Control Panel'!$C$44)</f>
        <v>212951087.99965769</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393381.71500000003</v>
      </c>
      <c r="AC149" s="92">
        <f t="shared" si="28"/>
        <v>165799.80204544251</v>
      </c>
      <c r="AD149" s="92">
        <f>Y149*(1+'Control Panel'!$C$44)</f>
        <v>227857664.15963376</v>
      </c>
      <c r="AE149" s="90">
        <f>Z149*(1+'Control Panel'!$C$44)</f>
        <v>227857664.15963376</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405183.16660000011</v>
      </c>
      <c r="AH149" s="90">
        <f t="shared" si="29"/>
        <v>170773.79625680589</v>
      </c>
      <c r="AI149" s="91">
        <f t="shared" si="30"/>
        <v>1105732.0664496659</v>
      </c>
      <c r="AJ149" s="91">
        <f t="shared" si="30"/>
        <v>1911288.8665100003</v>
      </c>
      <c r="AK149" s="91">
        <f t="shared" si="31"/>
        <v>805556.80006033438</v>
      </c>
    </row>
    <row r="150" spans="1:37" s="93" customFormat="1" ht="14" x14ac:dyDescent="0.3">
      <c r="A150" s="85" t="str">
        <f>'ESTIMATED Earned Revenue'!A151</f>
        <v>Los Angeles, CA</v>
      </c>
      <c r="B150" s="85"/>
      <c r="C150" s="94">
        <f>'ESTIMATED Earned Revenue'!$I151*1.07925</f>
        <v>182423006.44424254</v>
      </c>
      <c r="D150" s="94">
        <f>'ESTIMATED Earned Revenue'!$L151*1.07925</f>
        <v>174251798.09341502</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127707.526</v>
      </c>
      <c r="G150" s="88">
        <f t="shared" si="22"/>
        <v>1.1084324720950335E-3</v>
      </c>
      <c r="H150" s="89">
        <f t="shared" si="23"/>
        <v>7.3289072134301303E-4</v>
      </c>
      <c r="I150" s="90">
        <f t="shared" si="24"/>
        <v>-74496.058000000005</v>
      </c>
      <c r="J150" s="90">
        <f>C150*(1+'Control Panel'!$C$44)</f>
        <v>195192616.89533952</v>
      </c>
      <c r="K150" s="90">
        <f>D150*(1+'Control Panel'!$C$44)</f>
        <v>186449423.95995408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359999.995</v>
      </c>
      <c r="N150" s="91">
        <f t="shared" si="25"/>
        <v>151730.30553999997</v>
      </c>
      <c r="O150" s="91">
        <f>J150*(1+'Control Panel'!$C$44)</f>
        <v>208856100.0780133</v>
      </c>
      <c r="P150" s="91">
        <f>K150*(1+'Control Panel'!$C$44)</f>
        <v>199500883.63715088</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370799.99491000001</v>
      </c>
      <c r="S150" s="91">
        <f t="shared" si="26"/>
        <v>156282.21476619996</v>
      </c>
      <c r="T150" s="91">
        <f>O150*(1+'Control Panel'!$C$44)</f>
        <v>223476027.08347425</v>
      </c>
      <c r="U150" s="91">
        <f>P150*(1+'Control Panel'!$C$44)</f>
        <v>213465945.49175146</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381923.995</v>
      </c>
      <c r="X150" s="91">
        <f t="shared" si="27"/>
        <v>160970.68145188593</v>
      </c>
      <c r="Y150" s="90">
        <f>T150*(1+'Control Panel'!$C$44)</f>
        <v>239119348.97931746</v>
      </c>
      <c r="Z150" s="90">
        <f>U150*(1+'Control Panel'!$C$44)</f>
        <v>228408561.67617407</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393381.71500000003</v>
      </c>
      <c r="AC150" s="92">
        <f t="shared" si="28"/>
        <v>165799.80204544251</v>
      </c>
      <c r="AD150" s="92">
        <f>Y150*(1+'Control Panel'!$C$44)</f>
        <v>255857703.4078697</v>
      </c>
      <c r="AE150" s="90">
        <f>Z150*(1+'Control Panel'!$C$44)</f>
        <v>244397160.99350628</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405183.16660000011</v>
      </c>
      <c r="AH150" s="90">
        <f t="shared" si="29"/>
        <v>170773.79625680589</v>
      </c>
      <c r="AI150" s="91">
        <f t="shared" si="30"/>
        <v>1105732.0664496659</v>
      </c>
      <c r="AJ150" s="91">
        <f t="shared" si="30"/>
        <v>1911288.8665100003</v>
      </c>
      <c r="AK150" s="91">
        <f t="shared" si="31"/>
        <v>805556.80006033438</v>
      </c>
    </row>
    <row r="151" spans="1:37" s="93" customFormat="1" ht="14" x14ac:dyDescent="0.3">
      <c r="A151" s="85" t="str">
        <f>'ESTIMATED Earned Revenue'!A152</f>
        <v>Miami, FL</v>
      </c>
      <c r="B151" s="85"/>
      <c r="C151" s="86">
        <f>'ESTIMATED Earned Revenue'!$I152*1.07925</f>
        <v>183714057.91646725</v>
      </c>
      <c r="D151" s="86">
        <f>'ESTIMATED Earned Revenue'!$L152*1.07925</f>
        <v>99929726.775054514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127707.526</v>
      </c>
      <c r="G151" s="88">
        <f t="shared" si="22"/>
        <v>1.1006429572849548E-3</v>
      </c>
      <c r="H151" s="89">
        <f t="shared" si="23"/>
        <v>1.2779733330750952E-3</v>
      </c>
      <c r="I151" s="90">
        <f t="shared" si="24"/>
        <v>-74496.058000000005</v>
      </c>
      <c r="J151" s="90">
        <f>C151*(1+'Control Panel'!$C$44)</f>
        <v>196574041.97061998</v>
      </c>
      <c r="K151" s="90">
        <f>D151*(1+'Control Panel'!$C$44)</f>
        <v>106924807.64930834</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333849.61229861667</v>
      </c>
      <c r="N151" s="91">
        <f t="shared" si="25"/>
        <v>125579.92283861665</v>
      </c>
      <c r="O151" s="91">
        <f>J151*(1+'Control Panel'!$C$44)</f>
        <v>210334224.90856338</v>
      </c>
      <c r="P151" s="91">
        <f>K151*(1+'Control Panel'!$C$44)</f>
        <v>114409544.18475993</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352419.08527951984</v>
      </c>
      <c r="S151" s="91">
        <f t="shared" si="26"/>
        <v>137901.3051357198</v>
      </c>
      <c r="T151" s="91">
        <f>O151*(1+'Control Panel'!$C$44)</f>
        <v>225057620.65216282</v>
      </c>
      <c r="U151" s="91">
        <f>P151*(1+'Control Panel'!$C$44)</f>
        <v>122418212.27769314</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372144.42155538627</v>
      </c>
      <c r="X151" s="91">
        <f t="shared" si="27"/>
        <v>151191.10800727221</v>
      </c>
      <c r="Y151" s="90">
        <f>T151*(1+'Control Panel'!$C$44)</f>
        <v>240811654.09781423</v>
      </c>
      <c r="Z151" s="90">
        <f>U151*(1+'Control Panel'!$C$44)</f>
        <v>130987487.13713166</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393102.21127426333</v>
      </c>
      <c r="AC151" s="92">
        <f t="shared" si="28"/>
        <v>165520.29831970582</v>
      </c>
      <c r="AD151" s="92">
        <f>Y151*(1+'Control Panel'!$C$44)</f>
        <v>257668469.88466126</v>
      </c>
      <c r="AE151" s="90">
        <f>Z151*(1+'Control Panel'!$C$44)</f>
        <v>140156611.23673087</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405183.16660000011</v>
      </c>
      <c r="AH151" s="90">
        <f t="shared" si="29"/>
        <v>170773.79625680589</v>
      </c>
      <c r="AI151" s="91">
        <f t="shared" si="30"/>
        <v>1105732.0664496659</v>
      </c>
      <c r="AJ151" s="91">
        <f t="shared" si="30"/>
        <v>1856698.4970077863</v>
      </c>
      <c r="AK151" s="91">
        <f t="shared" si="31"/>
        <v>750966.43055812037</v>
      </c>
    </row>
    <row r="152" spans="1:37" s="93" customFormat="1" ht="14" x14ac:dyDescent="0.3">
      <c r="A152" s="85" t="str">
        <f>'ESTIMATED Earned Revenue'!A153</f>
        <v>Colorado Springs, CO</v>
      </c>
      <c r="B152" s="85"/>
      <c r="C152" s="98">
        <f>'ESTIMATED Earned Revenue'!$I153*1.07925</f>
        <v>189720790.74265501</v>
      </c>
      <c r="D152" s="98">
        <f>'ESTIMATED Earned Revenue'!$L153*1.07925</f>
        <v>174679736.04376501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127707.526</v>
      </c>
      <c r="G152" s="88">
        <f t="shared" si="22"/>
        <v>1.0657955999892345E-3</v>
      </c>
      <c r="H152" s="89">
        <f t="shared" si="23"/>
        <v>7.3109525404826351E-4</v>
      </c>
      <c r="I152" s="90">
        <f t="shared" si="24"/>
        <v>-74496.058000000005</v>
      </c>
      <c r="J152" s="90">
        <f>C152*(1+'Control Panel'!$C$44)</f>
        <v>203001246.09464088</v>
      </c>
      <c r="K152" s="90">
        <f>D152*(1+'Control Panel'!$C$44)</f>
        <v>186907317.56682858</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359999.995</v>
      </c>
      <c r="N152" s="91">
        <f t="shared" si="25"/>
        <v>151730.30553999997</v>
      </c>
      <c r="O152" s="91">
        <f>J152*(1+'Control Panel'!$C$44)</f>
        <v>217211333.32126576</v>
      </c>
      <c r="P152" s="91">
        <f>K152*(1+'Control Panel'!$C$44)</f>
        <v>199990829.79650658</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370799.99491000001</v>
      </c>
      <c r="S152" s="91">
        <f t="shared" si="26"/>
        <v>156282.21476619996</v>
      </c>
      <c r="T152" s="91">
        <f>O152*(1+'Control Panel'!$C$44)</f>
        <v>232416126.65375438</v>
      </c>
      <c r="U152" s="91">
        <f>P152*(1+'Control Panel'!$C$44)</f>
        <v>213990187.88226205</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381923.995</v>
      </c>
      <c r="X152" s="91">
        <f t="shared" si="27"/>
        <v>160970.68145188593</v>
      </c>
      <c r="Y152" s="90">
        <f>T152*(1+'Control Panel'!$C$44)</f>
        <v>248685255.51951721</v>
      </c>
      <c r="Z152" s="90">
        <f>U152*(1+'Control Panel'!$C$44)</f>
        <v>228969501.03402039</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393381.71500000003</v>
      </c>
      <c r="AC152" s="92">
        <f t="shared" si="28"/>
        <v>165799.80204544251</v>
      </c>
      <c r="AD152" s="92">
        <f>Y152*(1+'Control Panel'!$C$44)</f>
        <v>266093223.40588343</v>
      </c>
      <c r="AE152" s="90">
        <f>Z152*(1+'Control Panel'!$C$44)</f>
        <v>244997366.10640183</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405183.16660000011</v>
      </c>
      <c r="AH152" s="90">
        <f t="shared" si="29"/>
        <v>170773.79625680589</v>
      </c>
      <c r="AI152" s="91">
        <f t="shared" si="30"/>
        <v>1105732.0664496659</v>
      </c>
      <c r="AJ152" s="91">
        <f t="shared" si="30"/>
        <v>1911288.8665100003</v>
      </c>
      <c r="AK152" s="91">
        <f t="shared" si="31"/>
        <v>805556.80006033438</v>
      </c>
    </row>
    <row r="153" spans="1:37" s="93" customFormat="1" ht="14" x14ac:dyDescent="0.3">
      <c r="A153" s="85" t="str">
        <f>'ESTIMATED Earned Revenue'!A154</f>
        <v>Atlanta, GA</v>
      </c>
      <c r="B153" s="85"/>
      <c r="C153" s="86">
        <f>'ESTIMATED Earned Revenue'!$I154*1.07925</f>
        <v>202589655.22005001</v>
      </c>
      <c r="D153" s="86">
        <f>'ESTIMATED Earned Revenue'!$L154*1.07925</f>
        <v>186880868.8807275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127707.526</v>
      </c>
      <c r="G153" s="88">
        <f t="shared" si="22"/>
        <v>9.9809431918115128E-4</v>
      </c>
      <c r="H153" s="89">
        <f t="shared" si="23"/>
        <v>6.8336329322990486E-4</v>
      </c>
      <c r="I153" s="90">
        <f t="shared" si="24"/>
        <v>-74496.058000000005</v>
      </c>
      <c r="J153" s="90">
        <f>C153*(1+'Control Panel'!$C$44)</f>
        <v>216770931.08545351</v>
      </c>
      <c r="K153" s="90">
        <f>D153*(1+'Control Panel'!$C$44)</f>
        <v>199962529.70237842</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359999.995</v>
      </c>
      <c r="N153" s="91">
        <f t="shared" si="25"/>
        <v>151730.30553999997</v>
      </c>
      <c r="O153" s="91">
        <f>J153*(1+'Control Panel'!$C$44)</f>
        <v>231944896.26143527</v>
      </c>
      <c r="P153" s="91">
        <f>K153*(1+'Control Panel'!$C$44)</f>
        <v>213959906.78154492</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370799.99491000001</v>
      </c>
      <c r="S153" s="91">
        <f t="shared" si="26"/>
        <v>156282.21476619996</v>
      </c>
      <c r="T153" s="91">
        <f>O153*(1+'Control Panel'!$C$44)</f>
        <v>248181038.99973574</v>
      </c>
      <c r="U153" s="91">
        <f>P153*(1+'Control Panel'!$C$44)</f>
        <v>228937100.25625309</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381923.995</v>
      </c>
      <c r="X153" s="91">
        <f t="shared" si="27"/>
        <v>160970.68145188593</v>
      </c>
      <c r="Y153" s="90">
        <f>T153*(1+'Control Panel'!$C$44)</f>
        <v>265553711.72971725</v>
      </c>
      <c r="Z153" s="90">
        <f>U153*(1+'Control Panel'!$C$44)</f>
        <v>244962697.27419081</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393381.71500000003</v>
      </c>
      <c r="AC153" s="92">
        <f t="shared" si="28"/>
        <v>165799.80204544251</v>
      </c>
      <c r="AD153" s="92">
        <f>Y153*(1+'Control Panel'!$C$44)</f>
        <v>284142471.55079746</v>
      </c>
      <c r="AE153" s="90">
        <f>Z153*(1+'Control Panel'!$C$44)</f>
        <v>262110086.08338419</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405183.16660000011</v>
      </c>
      <c r="AH153" s="90">
        <f t="shared" si="29"/>
        <v>170773.79625680589</v>
      </c>
      <c r="AI153" s="91">
        <f t="shared" si="30"/>
        <v>1105732.0664496659</v>
      </c>
      <c r="AJ153" s="91">
        <f t="shared" si="30"/>
        <v>1911288.8665100003</v>
      </c>
      <c r="AK153" s="91">
        <f t="shared" si="31"/>
        <v>805556.80006033438</v>
      </c>
    </row>
    <row r="154" spans="1:37" s="93" customFormat="1" ht="14" x14ac:dyDescent="0.3">
      <c r="A154" s="85" t="str">
        <f>'ESTIMATED Earned Revenue'!A155</f>
        <v>Portland, OR</v>
      </c>
      <c r="B154" s="85"/>
      <c r="C154" s="86">
        <f>'ESTIMATED Earned Revenue'!$I155*1.07925</f>
        <v>217787632.56675002</v>
      </c>
      <c r="D154" s="86">
        <f>'ESTIMATED Earned Revenue'!$L155*1.07925</f>
        <v>217787632.56675002</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127707.526</v>
      </c>
      <c r="G154" s="88">
        <f t="shared" si="22"/>
        <v>9.2844383134577839E-4</v>
      </c>
      <c r="H154" s="89">
        <f t="shared" si="23"/>
        <v>5.8638557430876496E-4</v>
      </c>
      <c r="I154" s="90">
        <f t="shared" si="24"/>
        <v>-74496.058000000005</v>
      </c>
      <c r="J154" s="90">
        <f>C154*(1+'Control Panel'!$C$44)</f>
        <v>233032766.84642252</v>
      </c>
      <c r="K154" s="90">
        <f>D154*(1+'Control Panel'!$C$44)</f>
        <v>233032766.84642252</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359999.995</v>
      </c>
      <c r="N154" s="91">
        <f t="shared" si="25"/>
        <v>151730.30553999997</v>
      </c>
      <c r="O154" s="91">
        <f>J154*(1+'Control Panel'!$C$44)</f>
        <v>249345060.52567211</v>
      </c>
      <c r="P154" s="91">
        <f>K154*(1+'Control Panel'!$C$44)</f>
        <v>249345060.52567211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370799.99491000001</v>
      </c>
      <c r="S154" s="91">
        <f t="shared" si="26"/>
        <v>156282.21476619996</v>
      </c>
      <c r="T154" s="91">
        <f>O154*(1+'Control Panel'!$C$44)</f>
        <v>266799214.76246917</v>
      </c>
      <c r="U154" s="91">
        <f>P154*(1+'Control Panel'!$C$44)</f>
        <v>266799214.76246917</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381923.995</v>
      </c>
      <c r="X154" s="91">
        <f t="shared" si="27"/>
        <v>160970.68145188593</v>
      </c>
      <c r="Y154" s="90">
        <f>T154*(1+'Control Panel'!$C$44)</f>
        <v>285475159.79584205</v>
      </c>
      <c r="Z154" s="90">
        <f>U154*(1+'Control Panel'!$C$44)</f>
        <v>285475159.79584205</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393381.71500000003</v>
      </c>
      <c r="AC154" s="92">
        <f t="shared" si="28"/>
        <v>165799.80204544251</v>
      </c>
      <c r="AD154" s="92">
        <f>Y154*(1+'Control Panel'!$C$44)</f>
        <v>305458420.98155099</v>
      </c>
      <c r="AE154" s="90">
        <f>Z154*(1+'Control Panel'!$C$44)</f>
        <v>305458420.98155099</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405183.16660000011</v>
      </c>
      <c r="AH154" s="90">
        <f t="shared" si="29"/>
        <v>170773.79625680589</v>
      </c>
      <c r="AI154" s="91">
        <f t="shared" si="30"/>
        <v>1105732.0664496659</v>
      </c>
      <c r="AJ154" s="91">
        <f t="shared" si="30"/>
        <v>1911288.8665100003</v>
      </c>
      <c r="AK154" s="91">
        <f t="shared" si="31"/>
        <v>805556.80006033438</v>
      </c>
    </row>
    <row r="155" spans="1:37" s="93" customFormat="1" ht="14" x14ac:dyDescent="0.3">
      <c r="A155" s="85" t="str">
        <f>'ESTIMATED Earned Revenue'!A156</f>
        <v>Indianapolis, IN</v>
      </c>
      <c r="B155" s="85"/>
      <c r="C155" s="86">
        <f>'ESTIMATED Earned Revenue'!$I156*1.07925</f>
        <v>221586550.9665682</v>
      </c>
      <c r="D155" s="86">
        <f>'ESTIMATED Earned Revenue'!$L156*1.07925</f>
        <v>199385633.58784091</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127707.526</v>
      </c>
      <c r="G155" s="88">
        <f t="shared" si="22"/>
        <v>9.1252642869335239E-4</v>
      </c>
      <c r="H155" s="89">
        <f t="shared" si="23"/>
        <v>6.4050515426798509E-4</v>
      </c>
      <c r="I155" s="90">
        <f t="shared" si="24"/>
        <v>-74496.058000000005</v>
      </c>
      <c r="J155" s="90">
        <f>C155*(1+'Control Panel'!$C$44)</f>
        <v>237097609.534228</v>
      </c>
      <c r="K155" s="90">
        <f>D155*(1+'Control Panel'!$C$44)</f>
        <v>213342627.93898979</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359999.995</v>
      </c>
      <c r="N155" s="91">
        <f t="shared" si="25"/>
        <v>151730.30553999997</v>
      </c>
      <c r="O155" s="91">
        <f>J155*(1+'Control Panel'!$C$44)</f>
        <v>253694442.20162398</v>
      </c>
      <c r="P155" s="91">
        <f>K155*(1+'Control Panel'!$C$44)</f>
        <v>228276611.89471909</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370799.99491000001</v>
      </c>
      <c r="S155" s="91">
        <f t="shared" si="26"/>
        <v>156282.21476619996</v>
      </c>
      <c r="T155" s="91">
        <f>O155*(1+'Control Panel'!$C$44)</f>
        <v>271453053.1557377</v>
      </c>
      <c r="U155" s="91">
        <f>P155*(1+'Control Panel'!$C$44)</f>
        <v>244255974.72734943</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381923.995</v>
      </c>
      <c r="X155" s="91">
        <f t="shared" si="27"/>
        <v>160970.68145188593</v>
      </c>
      <c r="Y155" s="90">
        <f>T155*(1+'Control Panel'!$C$44)</f>
        <v>290454766.87663937</v>
      </c>
      <c r="Z155" s="90">
        <f>U155*(1+'Control Panel'!$C$44)</f>
        <v>261353892.9582639</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393381.71500000003</v>
      </c>
      <c r="AC155" s="92">
        <f t="shared" si="28"/>
        <v>165799.80204544251</v>
      </c>
      <c r="AD155" s="92">
        <f>Y155*(1+'Control Panel'!$C$44)</f>
        <v>310786600.55800414</v>
      </c>
      <c r="AE155" s="90">
        <f>Z155*(1+'Control Panel'!$C$44)</f>
        <v>279648665.4653424</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405183.16660000011</v>
      </c>
      <c r="AH155" s="90">
        <f t="shared" si="29"/>
        <v>170773.79625680589</v>
      </c>
      <c r="AI155" s="91">
        <f t="shared" si="30"/>
        <v>1105732.0664496659</v>
      </c>
      <c r="AJ155" s="91">
        <f t="shared" si="30"/>
        <v>1911288.8665100003</v>
      </c>
      <c r="AK155" s="91">
        <f t="shared" si="31"/>
        <v>805556.80006033438</v>
      </c>
    </row>
    <row r="156" spans="1:37" s="93" customFormat="1" ht="14" x14ac:dyDescent="0.3">
      <c r="A156" s="85" t="str">
        <f>'ESTIMATED Earned Revenue'!A157</f>
        <v>Phoenix, AZ</v>
      </c>
      <c r="B156" s="85"/>
      <c r="C156" s="86">
        <f>'ESTIMATED Earned Revenue'!$I157*1.07925</f>
        <v>300289713.94055259</v>
      </c>
      <c r="D156" s="86">
        <f>'ESTIMATED Earned Revenue'!$L157*1.07925</f>
        <v>300289713.94055259</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127707.526</v>
      </c>
      <c r="G156" s="88">
        <f t="shared" si="22"/>
        <v>6.7336167245485344E-4</v>
      </c>
      <c r="H156" s="89">
        <f t="shared" si="23"/>
        <v>4.252810538335051E-4</v>
      </c>
      <c r="I156" s="90">
        <f t="shared" si="24"/>
        <v>-74496.058000000005</v>
      </c>
      <c r="J156" s="90">
        <f>C156*(1+'Control Panel'!$C$44)</f>
        <v>321309993.91639131</v>
      </c>
      <c r="K156" s="90">
        <f>D156*(1+'Control Panel'!$C$44)</f>
        <v>321309993.91639131</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359999.995</v>
      </c>
      <c r="N156" s="91">
        <f t="shared" si="25"/>
        <v>151730.30553999997</v>
      </c>
      <c r="O156" s="91">
        <f>J156*(1+'Control Panel'!$C$44)</f>
        <v>343801693.49053872</v>
      </c>
      <c r="P156" s="91">
        <f>K156*(1+'Control Panel'!$C$44)</f>
        <v>343801693.49053872</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370799.99491000001</v>
      </c>
      <c r="S156" s="91">
        <f t="shared" si="26"/>
        <v>156282.21476619996</v>
      </c>
      <c r="T156" s="91">
        <f>O156*(1+'Control Panel'!$C$44)</f>
        <v>367867812.03487647</v>
      </c>
      <c r="U156" s="91">
        <f>P156*(1+'Control Panel'!$C$44)</f>
        <v>367867812.03487647</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381923.995</v>
      </c>
      <c r="X156" s="91">
        <f t="shared" si="27"/>
        <v>160970.68145188593</v>
      </c>
      <c r="Y156" s="90">
        <f>T156*(1+'Control Panel'!$C$44)</f>
        <v>393618558.87731785</v>
      </c>
      <c r="Z156" s="90">
        <f>U156*(1+'Control Panel'!$C$44)</f>
        <v>393618558.87731785</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393381.71500000003</v>
      </c>
      <c r="AC156" s="92">
        <f t="shared" si="28"/>
        <v>165799.80204544251</v>
      </c>
      <c r="AD156" s="92">
        <f>Y156*(1+'Control Panel'!$C$44)</f>
        <v>421171857.99873012</v>
      </c>
      <c r="AE156" s="90">
        <f>Z156*(1+'Control Panel'!$C$44)</f>
        <v>421171857.99873012</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405183.16660000011</v>
      </c>
      <c r="AH156" s="90">
        <f t="shared" si="29"/>
        <v>170773.79625680589</v>
      </c>
      <c r="AI156" s="91">
        <f t="shared" si="30"/>
        <v>1105732.0664496659</v>
      </c>
      <c r="AJ156" s="91">
        <f t="shared" si="30"/>
        <v>1911288.8665100003</v>
      </c>
      <c r="AK156" s="91">
        <f t="shared" si="31"/>
        <v>805556.80006033438</v>
      </c>
    </row>
    <row r="157" spans="1:37" s="93" customFormat="1" ht="14" x14ac:dyDescent="0.3">
      <c r="A157" s="85" t="str">
        <f>'ESTIMATED Earned Revenue'!A158</f>
        <v>Milwaukee, WI</v>
      </c>
      <c r="B157" s="85"/>
      <c r="C157" s="86">
        <f>'ESTIMATED Earned Revenue'!$I158*1.07925</f>
        <v>363108908.40375</v>
      </c>
      <c r="D157" s="86">
        <f>'ESTIMATED Earned Revenue'!$L158*1.07925</f>
        <v>232859705.25600001</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127707.526</v>
      </c>
      <c r="G157" s="88">
        <f t="shared" si="22"/>
        <v>5.5686759349667266E-4</v>
      </c>
      <c r="H157" s="89">
        <f t="shared" si="23"/>
        <v>5.4843119319249157E-4</v>
      </c>
      <c r="I157" s="90">
        <f t="shared" si="24"/>
        <v>-74496.058000000005</v>
      </c>
      <c r="J157" s="90">
        <f>C157*(1+'Control Panel'!$C$44)</f>
        <v>388526531.9920125</v>
      </c>
      <c r="K157" s="90">
        <f>D157*(1+'Control Panel'!$C$44)</f>
        <v>249159884.62392002</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359999.995</v>
      </c>
      <c r="N157" s="91">
        <f t="shared" si="25"/>
        <v>151730.30553999997</v>
      </c>
      <c r="O157" s="91">
        <f>J157*(1+'Control Panel'!$C$44)</f>
        <v>415723389.23145342</v>
      </c>
      <c r="P157" s="91">
        <f>K157*(1+'Control Panel'!$C$44)</f>
        <v>266601076.54759443</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370799.99491000001</v>
      </c>
      <c r="S157" s="91">
        <f t="shared" si="26"/>
        <v>156282.21476619996</v>
      </c>
      <c r="T157" s="91">
        <f>O157*(1+'Control Panel'!$C$44)</f>
        <v>444824026.47765517</v>
      </c>
      <c r="U157" s="91">
        <f>P157*(1+'Control Panel'!$C$44)</f>
        <v>285263151.90592605</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381923.995</v>
      </c>
      <c r="X157" s="91">
        <f t="shared" si="27"/>
        <v>160970.68145188593</v>
      </c>
      <c r="Y157" s="90">
        <f>T157*(1+'Control Panel'!$C$44)</f>
        <v>475961708.33109105</v>
      </c>
      <c r="Z157" s="90">
        <f>U157*(1+'Control Panel'!$C$44)</f>
        <v>305231572.53934091</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393381.71500000003</v>
      </c>
      <c r="AC157" s="92">
        <f t="shared" si="28"/>
        <v>165799.80204544251</v>
      </c>
      <c r="AD157" s="92">
        <f>Y157*(1+'Control Panel'!$C$44)</f>
        <v>509279027.91426742</v>
      </c>
      <c r="AE157" s="90">
        <f>Z157*(1+'Control Panel'!$C$44)</f>
        <v>326597782.61709481</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405183.16660000011</v>
      </c>
      <c r="AH157" s="90">
        <f t="shared" si="29"/>
        <v>170773.79625680589</v>
      </c>
      <c r="AI157" s="91">
        <f t="shared" si="30"/>
        <v>1105732.0664496659</v>
      </c>
      <c r="AJ157" s="91">
        <f t="shared" si="30"/>
        <v>1911288.8665100003</v>
      </c>
      <c r="AK157" s="91">
        <f t="shared" si="31"/>
        <v>805556.80006033438</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7369158303.6288586</v>
      </c>
      <c r="E160" s="94">
        <f t="shared" ref="E160:F160" si="32">SUM(E3:E157)</f>
        <v>25738478.515713196</v>
      </c>
      <c r="F160" s="94">
        <f t="shared" si="32"/>
        <v>14817652.999181781</v>
      </c>
      <c r="G160" s="109"/>
      <c r="H160" s="109"/>
      <c r="I160" s="90">
        <f>SUM(I3:I157)</f>
        <v>-10920825.51653148</v>
      </c>
      <c r="J160" s="91">
        <f t="shared" ref="J160:M160" si="33">SUM(J3:J157)</f>
        <v>8731809155.8216972</v>
      </c>
      <c r="K160" s="91">
        <f t="shared" si="33"/>
        <v>7884999384.8828783</v>
      </c>
      <c r="L160" s="91">
        <f t="shared" si="33"/>
        <v>26740931.25916253</v>
      </c>
      <c r="M160" s="91">
        <f t="shared" si="33"/>
        <v>26726475.007774692</v>
      </c>
      <c r="N160" s="91">
        <f t="shared" ref="N160:AK160" si="34">SUM(N3:N157)</f>
        <v>-14456.251387762604</v>
      </c>
      <c r="O160" s="91">
        <f t="shared" si="34"/>
        <v>9343035796.7292156</v>
      </c>
      <c r="P160" s="91">
        <f t="shared" si="34"/>
        <v>8436949341.8246794</v>
      </c>
      <c r="Q160" s="91">
        <f t="shared" si="34"/>
        <v>27779302.880918596</v>
      </c>
      <c r="R160" s="91">
        <f t="shared" si="34"/>
        <v>28128785.94296908</v>
      </c>
      <c r="S160" s="91">
        <f t="shared" si="34"/>
        <v>349483.06205049413</v>
      </c>
      <c r="T160" s="91">
        <f t="shared" si="34"/>
        <v>9997048302.5002594</v>
      </c>
      <c r="U160" s="91">
        <f t="shared" si="34"/>
        <v>9027535795.752409</v>
      </c>
      <c r="V160" s="91">
        <f t="shared" si="34"/>
        <v>28853364.305553395</v>
      </c>
      <c r="W160" s="91">
        <f t="shared" si="34"/>
        <v>29606488.627323579</v>
      </c>
      <c r="X160" s="91">
        <f t="shared" si="34"/>
        <v>753124.32177017431</v>
      </c>
      <c r="Y160" s="91">
        <f t="shared" si="34"/>
        <v>10696841683.675278</v>
      </c>
      <c r="Z160" s="91">
        <f t="shared" si="34"/>
        <v>9659463301.4550743</v>
      </c>
      <c r="AA160" s="91">
        <f t="shared" si="34"/>
        <v>29957914.261701401</v>
      </c>
      <c r="AB160" s="91">
        <f t="shared" si="34"/>
        <v>31157556.307424422</v>
      </c>
      <c r="AC160" s="91">
        <f t="shared" si="34"/>
        <v>1199642.045723038</v>
      </c>
      <c r="AD160" s="91">
        <f t="shared" si="34"/>
        <v>11445620601.532545</v>
      </c>
      <c r="AE160" s="91">
        <f t="shared" si="34"/>
        <v>10335625732.556929</v>
      </c>
      <c r="AF160" s="91">
        <f t="shared" si="34"/>
        <v>31105370.002233516</v>
      </c>
      <c r="AG160" s="91">
        <f t="shared" si="34"/>
        <v>32784579.486843124</v>
      </c>
      <c r="AH160" s="91">
        <f t="shared" si="34"/>
        <v>1679209.4846095541</v>
      </c>
      <c r="AI160" s="91">
        <f t="shared" si="34"/>
        <v>144436882.70956975</v>
      </c>
      <c r="AJ160" s="91">
        <f t="shared" si="34"/>
        <v>148403885.3723349</v>
      </c>
      <c r="AK160" s="91">
        <f t="shared" si="34"/>
        <v>3967002.6627654787</v>
      </c>
    </row>
    <row r="161" spans="1:37" s="93" customFormat="1" ht="14" x14ac:dyDescent="0.3">
      <c r="A161" s="85" t="s">
        <v>58</v>
      </c>
      <c r="B161" s="85"/>
      <c r="C161" s="111"/>
      <c r="D161" s="111"/>
      <c r="E161" s="95">
        <f>E160/155</f>
        <v>166054.70010137546</v>
      </c>
      <c r="F161" s="87">
        <f>F160/155</f>
        <v>95597.761285043744</v>
      </c>
      <c r="G161" s="112"/>
      <c r="H161" s="112"/>
      <c r="I161" s="113"/>
      <c r="J161" s="91">
        <f>J160/155</f>
        <v>56334252.618204497</v>
      </c>
      <c r="K161" s="91">
        <f>K160/155</f>
        <v>50870963.773437925</v>
      </c>
      <c r="L161" s="91">
        <f t="shared" ref="L161:M161" si="35">L160/155</f>
        <v>172522.13715588729</v>
      </c>
      <c r="M161" s="91">
        <f t="shared" si="35"/>
        <v>172428.87101790123</v>
      </c>
      <c r="N161" s="91"/>
      <c r="O161" s="91">
        <f>O160/155</f>
        <v>60277650.301478811</v>
      </c>
      <c r="P161" s="91">
        <f>P160/155</f>
        <v>54431931.237578578</v>
      </c>
      <c r="Q161" s="91">
        <f t="shared" ref="Q161:R161" si="36">Q160/155</f>
        <v>179221.30890915223</v>
      </c>
      <c r="R161" s="91">
        <f t="shared" si="36"/>
        <v>181476.03834173601</v>
      </c>
      <c r="S161" s="91"/>
      <c r="T161" s="91">
        <f>T160/155</f>
        <v>64497085.822582319</v>
      </c>
      <c r="U161" s="91">
        <f>U160/155</f>
        <v>58242166.424209088</v>
      </c>
      <c r="V161" s="91">
        <f t="shared" ref="V161:W161" si="37">V160/155</f>
        <v>186150.7374551832</v>
      </c>
      <c r="W161" s="91">
        <f t="shared" si="37"/>
        <v>191009.6040472489</v>
      </c>
      <c r="X161" s="91"/>
      <c r="Y161" s="91">
        <f>Y160/155</f>
        <v>69011881.830163077</v>
      </c>
      <c r="Z161" s="91">
        <f>Z160/155</f>
        <v>62319118.073903702</v>
      </c>
      <c r="AA161" s="91">
        <f t="shared" ref="AA161:AB161" si="38">AA160/155</f>
        <v>193276.86620452517</v>
      </c>
      <c r="AB161" s="91">
        <f t="shared" si="38"/>
        <v>201016.49230596403</v>
      </c>
      <c r="AC161" s="91"/>
      <c r="AD161" s="91">
        <f>AD160/155</f>
        <v>73842713.558274478</v>
      </c>
      <c r="AE161" s="91">
        <f>AE160/155</f>
        <v>66681456.339076959</v>
      </c>
      <c r="AF161" s="91">
        <f t="shared" ref="AF161:AG161" si="39">AF160/155</f>
        <v>200679.80646602268</v>
      </c>
      <c r="AG161" s="91">
        <f t="shared" si="39"/>
        <v>211513.4160441492</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3.0624731693012024E-3</v>
      </c>
      <c r="M162" s="117">
        <f>M161/K161</f>
        <v>3.3895341905815098E-3</v>
      </c>
      <c r="N162" s="91"/>
      <c r="O162" s="91"/>
      <c r="P162" s="91"/>
      <c r="Q162" s="117">
        <f>Q161/O161</f>
        <v>2.9732630255621516E-3</v>
      </c>
      <c r="R162" s="117">
        <f>R161/P161</f>
        <v>3.3339996251400511E-3</v>
      </c>
      <c r="S162" s="91"/>
      <c r="T162" s="91"/>
      <c r="U162" s="91"/>
      <c r="V162" s="117">
        <f>V161/T161</f>
        <v>2.8861883460478206E-3</v>
      </c>
      <c r="W162" s="117">
        <f>W161/U161</f>
        <v>3.2795758773123754E-3</v>
      </c>
      <c r="X162" s="91"/>
      <c r="Y162" s="91"/>
      <c r="Z162" s="91"/>
      <c r="AA162" s="117">
        <f>AA161/Y161</f>
        <v>2.8006317329554329E-3</v>
      </c>
      <c r="AB162" s="117">
        <f>AB161/Z161</f>
        <v>3.2255991181964466E-3</v>
      </c>
      <c r="AC162" s="91"/>
      <c r="AD162" s="91"/>
      <c r="AE162" s="91"/>
      <c r="AF162" s="117">
        <f>AF161/AD161</f>
        <v>2.7176656544135817E-3</v>
      </c>
      <c r="AG162" s="117">
        <f>AG161/AE161</f>
        <v>3.171997548592789E-3</v>
      </c>
      <c r="AH162" s="114"/>
      <c r="AI162" s="115"/>
      <c r="AJ162" s="114"/>
      <c r="AK162" s="114"/>
    </row>
    <row r="163" spans="1:37" s="93" customFormat="1" ht="14" x14ac:dyDescent="0.3">
      <c r="A163" s="85" t="s">
        <v>64</v>
      </c>
      <c r="B163" s="85"/>
      <c r="C163" s="116"/>
      <c r="D163" s="116"/>
      <c r="E163" s="87"/>
      <c r="F163" s="116"/>
      <c r="G163" s="112"/>
      <c r="H163" s="112"/>
      <c r="I163" s="113"/>
      <c r="J163" s="91">
        <f>J3</f>
        <v>1854408.0306019499</v>
      </c>
      <c r="K163" s="91">
        <f>K3</f>
        <v>1854408.0306019499</v>
      </c>
      <c r="L163" s="91">
        <f>L3</f>
        <v>18544.080306019499</v>
      </c>
      <c r="M163" s="91">
        <f>M3</f>
        <v>9272.0401530097497</v>
      </c>
      <c r="N163" s="91"/>
      <c r="O163" s="91">
        <f>O3</f>
        <v>1984216.5927440864</v>
      </c>
      <c r="P163" s="91">
        <f>P3</f>
        <v>1984216.5927440864</v>
      </c>
      <c r="Q163" s="91">
        <f>Q3</f>
        <v>19842.165927440863</v>
      </c>
      <c r="R163" s="91">
        <f>R3</f>
        <v>9921.0829637204315</v>
      </c>
      <c r="S163" s="91"/>
      <c r="T163" s="91">
        <f>T3</f>
        <v>2123111.7542361724</v>
      </c>
      <c r="U163" s="91">
        <f>U3</f>
        <v>2123111.7542361724</v>
      </c>
      <c r="V163" s="91">
        <f>V3</f>
        <v>21231.117542361724</v>
      </c>
      <c r="W163" s="91">
        <f>W3</f>
        <v>10615.558771180862</v>
      </c>
      <c r="X163" s="91"/>
      <c r="Y163" s="91">
        <f>Y3</f>
        <v>2271729.5770327048</v>
      </c>
      <c r="Z163" s="91">
        <f>Z3</f>
        <v>2271729.5770327048</v>
      </c>
      <c r="AA163" s="91">
        <f>AA3</f>
        <v>22717.295770327048</v>
      </c>
      <c r="AB163" s="91">
        <f>AB3</f>
        <v>11358.647885163524</v>
      </c>
      <c r="AC163" s="91"/>
      <c r="AD163" s="91">
        <f>AD3</f>
        <v>2430750.6474249945</v>
      </c>
      <c r="AE163" s="91">
        <f>AE3</f>
        <v>2430750.6474249945</v>
      </c>
      <c r="AF163" s="91">
        <f>AF3</f>
        <v>24307.506474249945</v>
      </c>
      <c r="AG163" s="91">
        <f>AG3</f>
        <v>12153.753237124973</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5.0000000000000001E-3</v>
      </c>
      <c r="N164" s="117"/>
      <c r="O164" s="117"/>
      <c r="P164" s="117"/>
      <c r="Q164" s="117">
        <f>Q163/O163</f>
        <v>0.01</v>
      </c>
      <c r="R164" s="117">
        <f>R163/P163</f>
        <v>5.0000000000000001E-3</v>
      </c>
      <c r="S164" s="117"/>
      <c r="T164" s="117"/>
      <c r="U164" s="117"/>
      <c r="V164" s="117">
        <f>V163/T163</f>
        <v>0.01</v>
      </c>
      <c r="W164" s="117">
        <f>W163/U163</f>
        <v>5.0000000000000001E-3</v>
      </c>
      <c r="X164" s="117"/>
      <c r="Y164" s="117"/>
      <c r="Z164" s="117"/>
      <c r="AA164" s="117">
        <f>AA163/Y163</f>
        <v>0.01</v>
      </c>
      <c r="AB164" s="117">
        <f>AB163/Z163</f>
        <v>5.0000000000000001E-3</v>
      </c>
      <c r="AC164" s="117"/>
      <c r="AD164" s="117"/>
      <c r="AE164" s="117"/>
      <c r="AF164" s="117">
        <f>AF163/AD163</f>
        <v>0.01</v>
      </c>
      <c r="AG164" s="117">
        <f>AG163/AE163</f>
        <v>5.0000000000000001E-3</v>
      </c>
      <c r="AH164" s="114"/>
      <c r="AI164" s="114"/>
      <c r="AJ164" s="114"/>
      <c r="AK164" s="114"/>
    </row>
    <row r="165" spans="1:37" s="93" customFormat="1" ht="14" x14ac:dyDescent="0.3">
      <c r="A165" s="85" t="s">
        <v>65</v>
      </c>
      <c r="B165" s="85"/>
      <c r="C165" s="116"/>
      <c r="D165" s="116"/>
      <c r="E165" s="87"/>
      <c r="F165" s="116"/>
      <c r="G165" s="112"/>
      <c r="H165" s="112"/>
      <c r="I165" s="113"/>
      <c r="J165" s="91">
        <f>J157</f>
        <v>388526531.9920125</v>
      </c>
      <c r="K165" s="91">
        <f>K157</f>
        <v>249159884.62392002</v>
      </c>
      <c r="L165" s="91">
        <f>L157</f>
        <v>208269.68946000002</v>
      </c>
      <c r="M165" s="91">
        <f>M157</f>
        <v>359999.995</v>
      </c>
      <c r="N165" s="91"/>
      <c r="O165" s="91">
        <f>O157</f>
        <v>415723389.23145342</v>
      </c>
      <c r="P165" s="91">
        <f>P157</f>
        <v>266601076.54759443</v>
      </c>
      <c r="Q165" s="91">
        <f>Q157</f>
        <v>214517.78014380005</v>
      </c>
      <c r="R165" s="91">
        <f>R157</f>
        <v>370799.99491000001</v>
      </c>
      <c r="S165" s="91"/>
      <c r="T165" s="91">
        <f>T157</f>
        <v>444824026.47765517</v>
      </c>
      <c r="U165" s="91">
        <f>U157</f>
        <v>285263151.90592605</v>
      </c>
      <c r="V165" s="91">
        <f>V157</f>
        <v>220953.31354811406</v>
      </c>
      <c r="W165" s="91">
        <f>W157</f>
        <v>381923.995</v>
      </c>
      <c r="X165" s="91"/>
      <c r="Y165" s="91">
        <f>Y157</f>
        <v>475961708.33109105</v>
      </c>
      <c r="Z165" s="91">
        <f>Z157</f>
        <v>305231572.53934091</v>
      </c>
      <c r="AA165" s="91">
        <f>AA157</f>
        <v>227581.91295455751</v>
      </c>
      <c r="AB165" s="91">
        <f>AB157</f>
        <v>393381.71500000003</v>
      </c>
      <c r="AC165" s="91"/>
      <c r="AD165" s="91">
        <f>AD157</f>
        <v>509279027.91426742</v>
      </c>
      <c r="AE165" s="91">
        <f>AE157</f>
        <v>326597782.61709481</v>
      </c>
      <c r="AF165" s="91">
        <f>AF157</f>
        <v>234409.37034319423</v>
      </c>
      <c r="AG165" s="91">
        <f>AG157</f>
        <v>405183.16660000011</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5.3605010806387278E-4</v>
      </c>
      <c r="M166" s="117">
        <f>M165/K165</f>
        <v>1.4448553608193437E-3</v>
      </c>
      <c r="N166" s="117"/>
      <c r="O166" s="117"/>
      <c r="P166" s="117"/>
      <c r="Q166" s="117">
        <f>Q165/O165</f>
        <v>5.1601085168765325E-4</v>
      </c>
      <c r="R166" s="117">
        <f>R165/P165</f>
        <v>1.390842076527788E-3</v>
      </c>
      <c r="S166" s="117"/>
      <c r="T166" s="117"/>
      <c r="U166" s="117"/>
      <c r="V166" s="117">
        <f>V165/T165</f>
        <v>4.9672072639091853E-4</v>
      </c>
      <c r="W166" s="117">
        <f>W165/U165</f>
        <v>1.3388479810597855E-3</v>
      </c>
      <c r="X166" s="117"/>
      <c r="Y166" s="117"/>
      <c r="Z166" s="117"/>
      <c r="AA166" s="117">
        <f>AA165/Y165</f>
        <v>4.7815172727350109E-4</v>
      </c>
      <c r="AB166" s="117">
        <f>AB165/Z165</f>
        <v>1.2887975897358966E-3</v>
      </c>
      <c r="AC166" s="117"/>
      <c r="AD166" s="117"/>
      <c r="AE166" s="117"/>
      <c r="AF166" s="117">
        <f>AF165/AD165</f>
        <v>4.6027689634738886E-4</v>
      </c>
      <c r="AG166" s="117">
        <f>AG165/AE165</f>
        <v>1.2406182410461717E-3</v>
      </c>
      <c r="AH166" s="146"/>
      <c r="AI166" s="146"/>
      <c r="AJ166" s="146"/>
      <c r="AK166" s="146"/>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58" activePane="bottomLeft" state="frozen"/>
      <selection pane="bottomLeft" activeCell="J60" sqref="J60"/>
    </sheetView>
  </sheetViews>
  <sheetFormatPr defaultColWidth="8.796875" defaultRowHeight="14.5" x14ac:dyDescent="0.35"/>
  <cols>
    <col min="1" max="12" width="20.796875" style="16" customWidth="1"/>
    <col min="13" max="14" width="11.796875" style="16" bestFit="1" customWidth="1"/>
    <col min="15" max="15" width="8.796875" style="16"/>
    <col min="16" max="16" width="14.796875" style="16" bestFit="1" customWidth="1"/>
    <col min="17" max="16384" width="8.796875" style="16"/>
  </cols>
  <sheetData>
    <row r="1" spans="1:16" ht="66" customHeight="1" x14ac:dyDescent="0.35">
      <c r="A1" s="211" t="s">
        <v>66</v>
      </c>
      <c r="B1" s="212"/>
      <c r="C1" s="212"/>
      <c r="D1" s="212"/>
      <c r="E1" s="212"/>
      <c r="F1" s="118"/>
      <c r="G1" s="118"/>
      <c r="H1" s="118"/>
      <c r="I1" s="118"/>
      <c r="J1" s="162"/>
      <c r="K1" s="118"/>
      <c r="L1" s="118"/>
      <c r="M1" s="118"/>
      <c r="N1" s="118"/>
    </row>
    <row r="2" spans="1:16" s="17" customFormat="1" ht="56" x14ac:dyDescent="0.3">
      <c r="A2" s="119"/>
      <c r="B2" s="119" t="s">
        <v>67</v>
      </c>
      <c r="C2" s="119" t="s">
        <v>68</v>
      </c>
      <c r="D2" s="119" t="s">
        <v>69</v>
      </c>
      <c r="E2" s="119" t="s">
        <v>70</v>
      </c>
      <c r="F2" s="119" t="s">
        <v>71</v>
      </c>
      <c r="G2" s="119" t="s">
        <v>72</v>
      </c>
      <c r="H2" s="119" t="s">
        <v>73</v>
      </c>
      <c r="I2" s="120" t="s">
        <v>74</v>
      </c>
      <c r="J2" s="121" t="s">
        <v>75</v>
      </c>
      <c r="K2" s="121" t="s">
        <v>76</v>
      </c>
      <c r="L2" s="120" t="s">
        <v>77</v>
      </c>
      <c r="M2" s="122"/>
      <c r="N2" s="122"/>
    </row>
    <row r="3" spans="1:16" ht="119.65" customHeight="1" x14ac:dyDescent="0.35">
      <c r="A3" s="123"/>
      <c r="B3" s="123"/>
      <c r="C3" s="123"/>
      <c r="D3" s="123"/>
      <c r="E3" s="123"/>
      <c r="F3" s="123"/>
      <c r="G3" s="123"/>
      <c r="H3" s="123"/>
      <c r="I3" s="124"/>
      <c r="J3" s="145" t="s">
        <v>78</v>
      </c>
      <c r="K3" s="145" t="s">
        <v>79</v>
      </c>
      <c r="L3" s="124"/>
      <c r="M3" s="118"/>
      <c r="N3" s="118"/>
    </row>
    <row r="4" spans="1:16" x14ac:dyDescent="0.35">
      <c r="A4" s="118" t="s">
        <v>80</v>
      </c>
      <c r="B4" s="125">
        <v>1468934.5299999998</v>
      </c>
      <c r="C4" s="126">
        <v>135473.68</v>
      </c>
      <c r="D4" s="126">
        <v>0</v>
      </c>
      <c r="E4" s="126">
        <v>0</v>
      </c>
      <c r="F4" s="126">
        <v>0</v>
      </c>
      <c r="G4" s="126">
        <v>0</v>
      </c>
      <c r="H4" s="127">
        <v>1421.41</v>
      </c>
      <c r="I4" s="128">
        <v>1605829.6199999996</v>
      </c>
      <c r="J4" s="129"/>
      <c r="K4" s="129"/>
      <c r="L4" s="130">
        <f t="shared" ref="L4:L45" si="0">(I4-J4)+K4</f>
        <v>1605829.6199999996</v>
      </c>
      <c r="M4" s="131"/>
      <c r="N4" s="118" t="s">
        <v>81</v>
      </c>
    </row>
    <row r="5" spans="1:16" x14ac:dyDescent="0.35">
      <c r="A5" s="118" t="s">
        <v>82</v>
      </c>
      <c r="B5" s="132">
        <v>2265616.06</v>
      </c>
      <c r="C5" s="133">
        <v>394436.78</v>
      </c>
      <c r="D5" s="133">
        <v>0</v>
      </c>
      <c r="E5" s="133">
        <v>0</v>
      </c>
      <c r="F5" s="133">
        <v>229189.09000000003</v>
      </c>
      <c r="G5" s="133">
        <v>0</v>
      </c>
      <c r="H5" s="134">
        <v>3431.5999999999995</v>
      </c>
      <c r="I5" s="135">
        <v>2892673.53</v>
      </c>
      <c r="J5" s="129">
        <f>+F5</f>
        <v>229189.09000000003</v>
      </c>
      <c r="K5" s="136"/>
      <c r="L5" s="130">
        <f t="shared" si="0"/>
        <v>2663484.44</v>
      </c>
      <c r="M5" s="118"/>
      <c r="N5" s="118" t="s">
        <v>83</v>
      </c>
    </row>
    <row r="6" spans="1:16" x14ac:dyDescent="0.35">
      <c r="A6" s="118" t="s">
        <v>84</v>
      </c>
      <c r="B6" s="132">
        <v>2382703.7199999997</v>
      </c>
      <c r="C6" s="133">
        <v>974442.2899999998</v>
      </c>
      <c r="D6" s="133">
        <v>0</v>
      </c>
      <c r="E6" s="133">
        <v>0</v>
      </c>
      <c r="F6" s="133">
        <v>312923.77999999997</v>
      </c>
      <c r="G6" s="133">
        <v>0</v>
      </c>
      <c r="H6" s="134">
        <v>0</v>
      </c>
      <c r="I6" s="135">
        <v>3670069.7899999996</v>
      </c>
      <c r="J6" s="129">
        <f t="shared" ref="J6:J69" si="1">+F6</f>
        <v>312923.77999999997</v>
      </c>
      <c r="K6" s="136"/>
      <c r="L6" s="130">
        <f t="shared" si="0"/>
        <v>3357146.01</v>
      </c>
      <c r="M6" s="118"/>
      <c r="N6" s="118" t="s">
        <v>85</v>
      </c>
    </row>
    <row r="7" spans="1:16" x14ac:dyDescent="0.35">
      <c r="A7" s="118" t="s">
        <v>86</v>
      </c>
      <c r="B7" s="132">
        <v>4849257.3599999994</v>
      </c>
      <c r="C7" s="133">
        <v>17667.03</v>
      </c>
      <c r="D7" s="133">
        <v>0</v>
      </c>
      <c r="E7" s="133">
        <v>0</v>
      </c>
      <c r="F7" s="133">
        <v>680916.40999999992</v>
      </c>
      <c r="G7" s="133">
        <v>4551</v>
      </c>
      <c r="H7" s="134">
        <v>0</v>
      </c>
      <c r="I7" s="135">
        <v>5552391.7999999998</v>
      </c>
      <c r="J7" s="129">
        <f t="shared" si="1"/>
        <v>680916.40999999992</v>
      </c>
      <c r="K7" s="136"/>
      <c r="L7" s="130">
        <f t="shared" si="0"/>
        <v>4871475.3899999997</v>
      </c>
      <c r="M7" s="118"/>
      <c r="N7" s="118"/>
    </row>
    <row r="8" spans="1:16" x14ac:dyDescent="0.35">
      <c r="A8" s="118" t="s">
        <v>87</v>
      </c>
      <c r="B8" s="132">
        <v>5200099</v>
      </c>
      <c r="C8" s="133">
        <v>749439</v>
      </c>
      <c r="D8" s="133">
        <v>0</v>
      </c>
      <c r="E8" s="133">
        <v>0</v>
      </c>
      <c r="F8" s="133">
        <v>0</v>
      </c>
      <c r="G8" s="133">
        <v>207</v>
      </c>
      <c r="H8" s="134">
        <v>-8749</v>
      </c>
      <c r="I8" s="135">
        <v>5940996</v>
      </c>
      <c r="J8" s="129">
        <f t="shared" si="1"/>
        <v>0</v>
      </c>
      <c r="K8" s="136"/>
      <c r="L8" s="130">
        <f t="shared" si="0"/>
        <v>5940996</v>
      </c>
      <c r="M8" s="118"/>
      <c r="N8" s="118"/>
    </row>
    <row r="9" spans="1:16" x14ac:dyDescent="0.35">
      <c r="A9" s="118" t="s">
        <v>88</v>
      </c>
      <c r="B9" s="132">
        <v>5568132.3799999999</v>
      </c>
      <c r="C9" s="133">
        <v>352664.31</v>
      </c>
      <c r="D9" s="133">
        <v>0</v>
      </c>
      <c r="E9" s="133">
        <v>0</v>
      </c>
      <c r="F9" s="133">
        <v>62522.010000000009</v>
      </c>
      <c r="G9" s="133">
        <v>0</v>
      </c>
      <c r="H9" s="134">
        <v>7098.7800000000025</v>
      </c>
      <c r="I9" s="135">
        <v>5990417.4799999995</v>
      </c>
      <c r="J9" s="129">
        <f t="shared" si="1"/>
        <v>62522.010000000009</v>
      </c>
      <c r="K9" s="136"/>
      <c r="L9" s="130">
        <f t="shared" si="0"/>
        <v>5927895.4699999997</v>
      </c>
      <c r="M9" s="118"/>
      <c r="N9" s="118"/>
    </row>
    <row r="10" spans="1:16" x14ac:dyDescent="0.35">
      <c r="A10" s="118" t="s">
        <v>89</v>
      </c>
      <c r="B10" s="132">
        <v>4951780.0999999996</v>
      </c>
      <c r="C10" s="133">
        <v>654050.15</v>
      </c>
      <c r="D10" s="133">
        <v>0</v>
      </c>
      <c r="E10" s="133">
        <v>0</v>
      </c>
      <c r="F10" s="133">
        <v>988922.41</v>
      </c>
      <c r="G10" s="133">
        <v>30000</v>
      </c>
      <c r="H10" s="134">
        <v>0</v>
      </c>
      <c r="I10" s="135">
        <v>6624752.6600000001</v>
      </c>
      <c r="J10" s="129">
        <f t="shared" si="1"/>
        <v>988922.41</v>
      </c>
      <c r="K10" s="136"/>
      <c r="L10" s="130">
        <f t="shared" si="0"/>
        <v>5635830.25</v>
      </c>
      <c r="M10" s="118"/>
      <c r="N10" s="118"/>
    </row>
    <row r="11" spans="1:16" x14ac:dyDescent="0.35">
      <c r="A11" s="118" t="s">
        <v>56</v>
      </c>
      <c r="B11" s="132">
        <v>6598146.1299999999</v>
      </c>
      <c r="C11" s="133">
        <v>450</v>
      </c>
      <c r="D11" s="133">
        <v>0</v>
      </c>
      <c r="E11" s="133">
        <v>0</v>
      </c>
      <c r="F11" s="133">
        <v>0</v>
      </c>
      <c r="G11" s="133">
        <v>0</v>
      </c>
      <c r="H11" s="134">
        <v>102183.82</v>
      </c>
      <c r="I11" s="135">
        <v>6700779.9500000002</v>
      </c>
      <c r="J11" s="129">
        <f t="shared" si="1"/>
        <v>0</v>
      </c>
      <c r="K11" s="136"/>
      <c r="L11" s="130">
        <f t="shared" si="0"/>
        <v>6700779.9500000002</v>
      </c>
      <c r="M11" s="118"/>
      <c r="N11" s="118"/>
    </row>
    <row r="12" spans="1:16" x14ac:dyDescent="0.35">
      <c r="A12" s="118" t="s">
        <v>90</v>
      </c>
      <c r="B12" s="132">
        <v>6970615.6873005033</v>
      </c>
      <c r="C12" s="133">
        <v>1200</v>
      </c>
      <c r="D12" s="133">
        <v>0</v>
      </c>
      <c r="E12" s="133">
        <v>0</v>
      </c>
      <c r="F12" s="133">
        <v>5861.9672727272718</v>
      </c>
      <c r="G12" s="133">
        <v>0</v>
      </c>
      <c r="H12" s="134">
        <v>1229.0181818181823</v>
      </c>
      <c r="I12" s="135">
        <v>6978906.6727550486</v>
      </c>
      <c r="J12" s="129">
        <f t="shared" si="1"/>
        <v>5861.9672727272718</v>
      </c>
      <c r="K12" s="136"/>
      <c r="L12" s="130">
        <f t="shared" si="0"/>
        <v>6973044.7054823218</v>
      </c>
      <c r="M12" s="118"/>
      <c r="N12" s="118"/>
    </row>
    <row r="13" spans="1:16" x14ac:dyDescent="0.35">
      <c r="A13" s="118" t="s">
        <v>91</v>
      </c>
      <c r="B13" s="132">
        <v>6004890.9600000018</v>
      </c>
      <c r="C13" s="133">
        <v>1142912.1400000001</v>
      </c>
      <c r="D13" s="133">
        <v>0</v>
      </c>
      <c r="E13" s="133">
        <v>0</v>
      </c>
      <c r="F13" s="133">
        <v>0</v>
      </c>
      <c r="G13" s="133">
        <v>0</v>
      </c>
      <c r="H13" s="134">
        <v>114021.1</v>
      </c>
      <c r="I13" s="135">
        <v>7261824.2000000011</v>
      </c>
      <c r="J13" s="129">
        <f t="shared" si="1"/>
        <v>0</v>
      </c>
      <c r="K13" s="136"/>
      <c r="L13" s="130">
        <f t="shared" si="0"/>
        <v>7261824.2000000011</v>
      </c>
      <c r="M13" s="118"/>
      <c r="N13" s="118"/>
    </row>
    <row r="14" spans="1:16" x14ac:dyDescent="0.35">
      <c r="A14" s="118" t="s">
        <v>92</v>
      </c>
      <c r="B14" s="132">
        <v>4279774.26</v>
      </c>
      <c r="C14" s="133">
        <v>1555676.93</v>
      </c>
      <c r="D14" s="133">
        <v>0</v>
      </c>
      <c r="E14" s="133">
        <v>0</v>
      </c>
      <c r="F14" s="133">
        <v>1893841.0699999998</v>
      </c>
      <c r="G14" s="133">
        <v>35127</v>
      </c>
      <c r="H14" s="134">
        <v>46529.17</v>
      </c>
      <c r="I14" s="135">
        <v>7810948.4299999997</v>
      </c>
      <c r="J14" s="129">
        <f t="shared" si="1"/>
        <v>1893841.0699999998</v>
      </c>
      <c r="K14" s="136"/>
      <c r="L14" s="130">
        <f t="shared" si="0"/>
        <v>5917107.3599999994</v>
      </c>
      <c r="M14" s="118"/>
      <c r="N14" s="118"/>
      <c r="P14" s="42"/>
    </row>
    <row r="15" spans="1:16" x14ac:dyDescent="0.35">
      <c r="A15" s="118" t="s">
        <v>93</v>
      </c>
      <c r="B15" s="132">
        <v>7487835.21</v>
      </c>
      <c r="C15" s="133">
        <v>353417.59</v>
      </c>
      <c r="D15" s="133">
        <v>0</v>
      </c>
      <c r="E15" s="133">
        <v>0</v>
      </c>
      <c r="F15" s="133">
        <v>0</v>
      </c>
      <c r="G15" s="133">
        <v>11088</v>
      </c>
      <c r="H15" s="134">
        <v>0</v>
      </c>
      <c r="I15" s="135">
        <v>7852340.7999999998</v>
      </c>
      <c r="J15" s="129">
        <f t="shared" si="1"/>
        <v>0</v>
      </c>
      <c r="K15" s="136"/>
      <c r="L15" s="130">
        <f t="shared" si="0"/>
        <v>7852340.7999999998</v>
      </c>
      <c r="M15" s="118"/>
      <c r="N15" s="118"/>
    </row>
    <row r="16" spans="1:16" x14ac:dyDescent="0.35">
      <c r="A16" s="118" t="s">
        <v>94</v>
      </c>
      <c r="B16" s="132">
        <v>6696974.870000001</v>
      </c>
      <c r="C16" s="133">
        <v>812170.94</v>
      </c>
      <c r="D16" s="133">
        <v>0</v>
      </c>
      <c r="E16" s="133">
        <v>0</v>
      </c>
      <c r="F16" s="133">
        <v>638861.36</v>
      </c>
      <c r="G16" s="133">
        <v>0</v>
      </c>
      <c r="H16" s="134">
        <v>7583.75</v>
      </c>
      <c r="I16" s="135">
        <v>8155590.9200000009</v>
      </c>
      <c r="J16" s="129">
        <f t="shared" si="1"/>
        <v>638861.36</v>
      </c>
      <c r="K16" s="136"/>
      <c r="L16" s="130">
        <f t="shared" si="0"/>
        <v>7516729.5600000005</v>
      </c>
      <c r="M16" s="118"/>
      <c r="N16" s="118"/>
    </row>
    <row r="17" spans="1:14" x14ac:dyDescent="0.35">
      <c r="A17" s="118" t="s">
        <v>95</v>
      </c>
      <c r="B17" s="132">
        <v>6390141.2699999996</v>
      </c>
      <c r="C17" s="133">
        <v>1616445.98</v>
      </c>
      <c r="D17" s="133">
        <v>0</v>
      </c>
      <c r="E17" s="133">
        <v>0</v>
      </c>
      <c r="F17" s="133">
        <v>90506.62999999999</v>
      </c>
      <c r="G17" s="133">
        <v>0</v>
      </c>
      <c r="H17" s="134">
        <v>60248.469999999987</v>
      </c>
      <c r="I17" s="135">
        <v>8157342.3499999996</v>
      </c>
      <c r="J17" s="129">
        <f t="shared" si="1"/>
        <v>90506.62999999999</v>
      </c>
      <c r="K17" s="136"/>
      <c r="L17" s="130">
        <f t="shared" si="0"/>
        <v>8066835.7199999997</v>
      </c>
      <c r="M17" s="118"/>
      <c r="N17" s="118"/>
    </row>
    <row r="18" spans="1:14" x14ac:dyDescent="0.35">
      <c r="A18" s="118" t="s">
        <v>96</v>
      </c>
      <c r="B18" s="132">
        <v>7879649.4399999995</v>
      </c>
      <c r="C18" s="133">
        <v>993728.77999999991</v>
      </c>
      <c r="D18" s="133">
        <v>0</v>
      </c>
      <c r="E18" s="133">
        <v>0</v>
      </c>
      <c r="F18" s="133">
        <v>0</v>
      </c>
      <c r="G18" s="133">
        <v>-11961</v>
      </c>
      <c r="H18" s="134">
        <v>-74622.73000000001</v>
      </c>
      <c r="I18" s="135">
        <v>8786794.4899999984</v>
      </c>
      <c r="J18" s="129">
        <f t="shared" si="1"/>
        <v>0</v>
      </c>
      <c r="K18" s="136"/>
      <c r="L18" s="130">
        <f t="shared" si="0"/>
        <v>8786794.4899999984</v>
      </c>
      <c r="M18" s="118"/>
      <c r="N18" s="118"/>
    </row>
    <row r="19" spans="1:14" x14ac:dyDescent="0.35">
      <c r="A19" s="118" t="s">
        <v>97</v>
      </c>
      <c r="B19" s="132">
        <v>6933259</v>
      </c>
      <c r="C19" s="133">
        <v>1814122</v>
      </c>
      <c r="D19" s="133">
        <v>0</v>
      </c>
      <c r="E19" s="133">
        <v>0</v>
      </c>
      <c r="F19" s="133">
        <v>57607</v>
      </c>
      <c r="G19" s="133">
        <v>0</v>
      </c>
      <c r="H19" s="134">
        <v>22094</v>
      </c>
      <c r="I19" s="135">
        <v>8827082</v>
      </c>
      <c r="J19" s="129">
        <f t="shared" si="1"/>
        <v>57607</v>
      </c>
      <c r="K19" s="136"/>
      <c r="L19" s="130">
        <f t="shared" si="0"/>
        <v>8769475</v>
      </c>
      <c r="M19" s="118"/>
      <c r="N19" s="118"/>
    </row>
    <row r="20" spans="1:14" x14ac:dyDescent="0.35">
      <c r="A20" s="118" t="s">
        <v>98</v>
      </c>
      <c r="B20" s="132">
        <v>7911330.6999999993</v>
      </c>
      <c r="C20" s="133">
        <v>862036.04000000027</v>
      </c>
      <c r="D20" s="133">
        <v>0</v>
      </c>
      <c r="E20" s="133">
        <v>0</v>
      </c>
      <c r="F20" s="133">
        <v>0</v>
      </c>
      <c r="G20" s="133">
        <v>517181</v>
      </c>
      <c r="H20" s="134">
        <v>15262.69</v>
      </c>
      <c r="I20" s="135">
        <v>9305810.4299999997</v>
      </c>
      <c r="J20" s="129">
        <f t="shared" si="1"/>
        <v>0</v>
      </c>
      <c r="K20" s="136"/>
      <c r="L20" s="130">
        <f t="shared" si="0"/>
        <v>9305810.4299999997</v>
      </c>
      <c r="M20" s="118"/>
      <c r="N20" s="118"/>
    </row>
    <row r="21" spans="1:14" x14ac:dyDescent="0.35">
      <c r="A21" s="118" t="s">
        <v>99</v>
      </c>
      <c r="B21" s="132">
        <v>3134019.6832260122</v>
      </c>
      <c r="C21" s="133">
        <v>4887127.0266666664</v>
      </c>
      <c r="D21" s="133">
        <v>0</v>
      </c>
      <c r="E21" s="133">
        <v>0</v>
      </c>
      <c r="F21" s="133">
        <v>242343.8133333333</v>
      </c>
      <c r="G21" s="133">
        <v>1311617.3333333333</v>
      </c>
      <c r="H21" s="134">
        <v>84991.973333333328</v>
      </c>
      <c r="I21" s="135">
        <v>9660099.8298926782</v>
      </c>
      <c r="J21" s="129">
        <f t="shared" si="1"/>
        <v>242343.8133333333</v>
      </c>
      <c r="K21" s="136"/>
      <c r="L21" s="130">
        <f t="shared" si="0"/>
        <v>9417756.0165593456</v>
      </c>
      <c r="M21" s="118"/>
      <c r="N21" s="118"/>
    </row>
    <row r="22" spans="1:14" x14ac:dyDescent="0.35">
      <c r="A22" s="118" t="s">
        <v>100</v>
      </c>
      <c r="B22" s="132">
        <v>8853020</v>
      </c>
      <c r="C22" s="133">
        <v>0</v>
      </c>
      <c r="D22" s="133">
        <v>0</v>
      </c>
      <c r="E22" s="133">
        <v>0</v>
      </c>
      <c r="F22" s="133">
        <v>1068961</v>
      </c>
      <c r="G22" s="133">
        <v>0</v>
      </c>
      <c r="H22" s="134">
        <v>0</v>
      </c>
      <c r="I22" s="135">
        <v>9921981</v>
      </c>
      <c r="J22" s="129">
        <f t="shared" si="1"/>
        <v>1068961</v>
      </c>
      <c r="K22" s="136"/>
      <c r="L22" s="130">
        <f t="shared" si="0"/>
        <v>8853020</v>
      </c>
      <c r="M22" s="118"/>
      <c r="N22" s="118"/>
    </row>
    <row r="23" spans="1:14" x14ac:dyDescent="0.35">
      <c r="A23" s="118" t="s">
        <v>101</v>
      </c>
      <c r="B23" s="132">
        <v>9626263</v>
      </c>
      <c r="C23" s="133">
        <v>0</v>
      </c>
      <c r="D23" s="133">
        <v>0</v>
      </c>
      <c r="E23" s="133">
        <v>0</v>
      </c>
      <c r="F23" s="133">
        <v>641736</v>
      </c>
      <c r="G23" s="133">
        <v>140881</v>
      </c>
      <c r="H23" s="134">
        <v>0</v>
      </c>
      <c r="I23" s="135">
        <v>10408880</v>
      </c>
      <c r="J23" s="129">
        <f t="shared" si="1"/>
        <v>641736</v>
      </c>
      <c r="K23" s="136"/>
      <c r="L23" s="130">
        <f t="shared" si="0"/>
        <v>9767144</v>
      </c>
      <c r="M23" s="118"/>
      <c r="N23" s="118"/>
    </row>
    <row r="24" spans="1:14" x14ac:dyDescent="0.35">
      <c r="A24" s="118" t="s">
        <v>102</v>
      </c>
      <c r="B24" s="132">
        <v>5866024.0099999998</v>
      </c>
      <c r="C24" s="133">
        <v>143449.24</v>
      </c>
      <c r="D24" s="133">
        <v>0</v>
      </c>
      <c r="E24" s="133">
        <v>0</v>
      </c>
      <c r="F24" s="133">
        <v>4554957.1500000004</v>
      </c>
      <c r="G24" s="133">
        <v>0</v>
      </c>
      <c r="H24" s="134">
        <v>215048.34</v>
      </c>
      <c r="I24" s="135">
        <v>10779478.74</v>
      </c>
      <c r="J24" s="129">
        <f t="shared" si="1"/>
        <v>4554957.1500000004</v>
      </c>
      <c r="K24" s="136"/>
      <c r="L24" s="130">
        <f t="shared" si="0"/>
        <v>6224521.5899999999</v>
      </c>
      <c r="M24" s="118"/>
      <c r="N24" s="118"/>
    </row>
    <row r="25" spans="1:14" x14ac:dyDescent="0.35">
      <c r="A25" s="118" t="s">
        <v>103</v>
      </c>
      <c r="B25" s="132">
        <v>7131073</v>
      </c>
      <c r="C25" s="133">
        <v>2419743</v>
      </c>
      <c r="D25" s="133">
        <v>0</v>
      </c>
      <c r="E25" s="133">
        <v>0</v>
      </c>
      <c r="F25" s="133">
        <v>1521272</v>
      </c>
      <c r="G25" s="133">
        <v>0</v>
      </c>
      <c r="H25" s="134">
        <v>-121837</v>
      </c>
      <c r="I25" s="135">
        <v>10950251</v>
      </c>
      <c r="J25" s="129">
        <f t="shared" si="1"/>
        <v>1521272</v>
      </c>
      <c r="K25" s="136"/>
      <c r="L25" s="130">
        <f t="shared" si="0"/>
        <v>9428979</v>
      </c>
      <c r="M25" s="118"/>
      <c r="N25" s="118"/>
    </row>
    <row r="26" spans="1:14" x14ac:dyDescent="0.35">
      <c r="A26" s="118" t="s">
        <v>104</v>
      </c>
      <c r="B26" s="132">
        <v>10205873.439999999</v>
      </c>
      <c r="C26" s="133">
        <v>153833.17000000001</v>
      </c>
      <c r="D26" s="133">
        <v>0</v>
      </c>
      <c r="E26" s="133">
        <v>0</v>
      </c>
      <c r="F26" s="133">
        <v>799171.60999999987</v>
      </c>
      <c r="G26" s="133">
        <v>0</v>
      </c>
      <c r="H26" s="134">
        <v>20381.439999999999</v>
      </c>
      <c r="I26" s="135">
        <v>11179259.659999998</v>
      </c>
      <c r="J26" s="129">
        <f t="shared" si="1"/>
        <v>799171.60999999987</v>
      </c>
      <c r="K26" s="136"/>
      <c r="L26" s="130">
        <f t="shared" si="0"/>
        <v>10380088.049999999</v>
      </c>
      <c r="M26" s="118"/>
      <c r="N26" s="118"/>
    </row>
    <row r="27" spans="1:14" x14ac:dyDescent="0.35">
      <c r="A27" s="118" t="s">
        <v>105</v>
      </c>
      <c r="B27" s="132">
        <v>11090803.210000001</v>
      </c>
      <c r="C27" s="133">
        <v>-700</v>
      </c>
      <c r="D27" s="133">
        <v>0</v>
      </c>
      <c r="E27" s="133">
        <v>0</v>
      </c>
      <c r="F27" s="133">
        <v>299287.85000000003</v>
      </c>
      <c r="G27" s="133">
        <v>101817</v>
      </c>
      <c r="H27" s="134">
        <v>0</v>
      </c>
      <c r="I27" s="135">
        <v>11491208.060000001</v>
      </c>
      <c r="J27" s="129">
        <f t="shared" si="1"/>
        <v>299287.85000000003</v>
      </c>
      <c r="K27" s="136"/>
      <c r="L27" s="130">
        <f t="shared" si="0"/>
        <v>11191920.210000001</v>
      </c>
      <c r="M27" s="118"/>
      <c r="N27" s="118"/>
    </row>
    <row r="28" spans="1:14" x14ac:dyDescent="0.35">
      <c r="A28" s="118" t="s">
        <v>106</v>
      </c>
      <c r="B28" s="132">
        <v>6869195</v>
      </c>
      <c r="C28" s="133">
        <v>2811964</v>
      </c>
      <c r="D28" s="133">
        <v>0</v>
      </c>
      <c r="E28" s="133">
        <v>0</v>
      </c>
      <c r="F28" s="133">
        <v>2001105</v>
      </c>
      <c r="G28" s="133">
        <v>0</v>
      </c>
      <c r="H28" s="134">
        <v>-45375</v>
      </c>
      <c r="I28" s="135">
        <v>11636889</v>
      </c>
      <c r="J28" s="129">
        <f t="shared" si="1"/>
        <v>2001105</v>
      </c>
      <c r="K28" s="136"/>
      <c r="L28" s="130">
        <f t="shared" si="0"/>
        <v>9635784</v>
      </c>
      <c r="M28" s="118"/>
      <c r="N28" s="118"/>
    </row>
    <row r="29" spans="1:14" x14ac:dyDescent="0.35">
      <c r="A29" s="118" t="s">
        <v>107</v>
      </c>
      <c r="B29" s="132">
        <v>10606075</v>
      </c>
      <c r="C29" s="133">
        <v>802586.18181818188</v>
      </c>
      <c r="D29" s="133">
        <v>0</v>
      </c>
      <c r="E29" s="133">
        <v>0</v>
      </c>
      <c r="F29" s="133">
        <v>331429.09090909088</v>
      </c>
      <c r="G29" s="133">
        <v>0</v>
      </c>
      <c r="H29" s="134">
        <v>0</v>
      </c>
      <c r="I29" s="135">
        <v>11740090.272727273</v>
      </c>
      <c r="J29" s="129">
        <f t="shared" si="1"/>
        <v>331429.09090909088</v>
      </c>
      <c r="K29" s="136"/>
      <c r="L29" s="130">
        <f t="shared" si="0"/>
        <v>11408661.181818182</v>
      </c>
      <c r="M29" s="118"/>
      <c r="N29" s="118"/>
    </row>
    <row r="30" spans="1:14" x14ac:dyDescent="0.35">
      <c r="A30" s="118" t="s">
        <v>108</v>
      </c>
      <c r="B30" s="132">
        <v>7669247</v>
      </c>
      <c r="C30" s="133">
        <v>775946</v>
      </c>
      <c r="D30" s="133">
        <v>0</v>
      </c>
      <c r="E30" s="133">
        <v>0</v>
      </c>
      <c r="F30" s="133">
        <v>3250078</v>
      </c>
      <c r="G30" s="133">
        <v>45248</v>
      </c>
      <c r="H30" s="134">
        <v>0</v>
      </c>
      <c r="I30" s="135">
        <v>11740519</v>
      </c>
      <c r="J30" s="129">
        <f t="shared" si="1"/>
        <v>3250078</v>
      </c>
      <c r="K30" s="136"/>
      <c r="L30" s="130">
        <f t="shared" si="0"/>
        <v>8490441</v>
      </c>
      <c r="M30" s="118"/>
      <c r="N30" s="118"/>
    </row>
    <row r="31" spans="1:14" x14ac:dyDescent="0.35">
      <c r="A31" s="118" t="s">
        <v>109</v>
      </c>
      <c r="B31" s="132">
        <v>9015285.4099999983</v>
      </c>
      <c r="C31" s="133">
        <v>49600.09</v>
      </c>
      <c r="D31" s="133">
        <v>0</v>
      </c>
      <c r="E31" s="133">
        <v>0</v>
      </c>
      <c r="F31" s="133">
        <v>1656927.8600000006</v>
      </c>
      <c r="G31" s="133">
        <v>851681</v>
      </c>
      <c r="H31" s="134">
        <v>340882.75</v>
      </c>
      <c r="I31" s="135">
        <v>11914377.109999999</v>
      </c>
      <c r="J31" s="129">
        <f t="shared" si="1"/>
        <v>1656927.8600000006</v>
      </c>
      <c r="K31" s="136"/>
      <c r="L31" s="130">
        <f t="shared" si="0"/>
        <v>10257449.249999998</v>
      </c>
      <c r="M31" s="118"/>
      <c r="N31" s="118"/>
    </row>
    <row r="32" spans="1:14" x14ac:dyDescent="0.35">
      <c r="A32" s="118" t="s">
        <v>110</v>
      </c>
      <c r="B32" s="132">
        <v>11443322.909999998</v>
      </c>
      <c r="C32" s="133">
        <v>939178.73000000021</v>
      </c>
      <c r="D32" s="133">
        <v>0</v>
      </c>
      <c r="E32" s="133">
        <v>0</v>
      </c>
      <c r="F32" s="133">
        <v>0</v>
      </c>
      <c r="G32" s="133">
        <v>0</v>
      </c>
      <c r="H32" s="134">
        <v>37835.100000000006</v>
      </c>
      <c r="I32" s="135">
        <v>12420336.739999998</v>
      </c>
      <c r="J32" s="129">
        <f t="shared" si="1"/>
        <v>0</v>
      </c>
      <c r="K32" s="136"/>
      <c r="L32" s="130">
        <f t="shared" si="0"/>
        <v>12420336.739999998</v>
      </c>
      <c r="M32" s="118"/>
      <c r="N32" s="118"/>
    </row>
    <row r="33" spans="1:14" x14ac:dyDescent="0.35">
      <c r="A33" s="118" t="s">
        <v>111</v>
      </c>
      <c r="B33" s="132">
        <v>10960278</v>
      </c>
      <c r="C33" s="133">
        <v>1024296</v>
      </c>
      <c r="D33" s="133">
        <v>173681</v>
      </c>
      <c r="E33" s="133">
        <v>0</v>
      </c>
      <c r="F33" s="133">
        <v>587756</v>
      </c>
      <c r="G33" s="133">
        <v>0</v>
      </c>
      <c r="H33" s="134">
        <v>-74444</v>
      </c>
      <c r="I33" s="135">
        <v>12671567</v>
      </c>
      <c r="J33" s="129">
        <f t="shared" si="1"/>
        <v>587756</v>
      </c>
      <c r="K33" s="136"/>
      <c r="L33" s="130">
        <f t="shared" si="0"/>
        <v>12083811</v>
      </c>
      <c r="M33" s="118"/>
      <c r="N33" s="118"/>
    </row>
    <row r="34" spans="1:14" x14ac:dyDescent="0.35">
      <c r="A34" s="118" t="s">
        <v>112</v>
      </c>
      <c r="B34" s="132">
        <v>10566315.539999999</v>
      </c>
      <c r="C34" s="133">
        <v>447141.48</v>
      </c>
      <c r="D34" s="133">
        <v>0</v>
      </c>
      <c r="E34" s="133">
        <v>0</v>
      </c>
      <c r="F34" s="133">
        <v>1746505.3</v>
      </c>
      <c r="G34" s="133">
        <v>0</v>
      </c>
      <c r="H34" s="134">
        <v>242987.44</v>
      </c>
      <c r="I34" s="135">
        <v>13002949.76</v>
      </c>
      <c r="J34" s="129">
        <f t="shared" si="1"/>
        <v>1746505.3</v>
      </c>
      <c r="K34" s="136"/>
      <c r="L34" s="130">
        <f t="shared" si="0"/>
        <v>11256444.459999999</v>
      </c>
      <c r="M34" s="118"/>
      <c r="N34" s="118"/>
    </row>
    <row r="35" spans="1:14" x14ac:dyDescent="0.35">
      <c r="A35" s="118" t="s">
        <v>113</v>
      </c>
      <c r="B35" s="132">
        <v>12439354.209999999</v>
      </c>
      <c r="C35" s="133">
        <v>548421.25999999989</v>
      </c>
      <c r="D35" s="133">
        <v>0</v>
      </c>
      <c r="E35" s="133">
        <v>0</v>
      </c>
      <c r="F35" s="133">
        <v>33851.4</v>
      </c>
      <c r="G35" s="133">
        <v>70500</v>
      </c>
      <c r="H35" s="134">
        <v>17335.259999999998</v>
      </c>
      <c r="I35" s="135">
        <v>13109462.129999999</v>
      </c>
      <c r="J35" s="129">
        <f t="shared" si="1"/>
        <v>33851.4</v>
      </c>
      <c r="K35" s="136"/>
      <c r="L35" s="130">
        <f t="shared" si="0"/>
        <v>13075610.729999999</v>
      </c>
      <c r="M35" s="118"/>
      <c r="N35" s="118"/>
    </row>
    <row r="36" spans="1:14" x14ac:dyDescent="0.35">
      <c r="A36" s="118" t="s">
        <v>114</v>
      </c>
      <c r="B36" s="132">
        <v>8632058</v>
      </c>
      <c r="C36" s="133">
        <v>2524269</v>
      </c>
      <c r="D36" s="133">
        <v>0</v>
      </c>
      <c r="E36" s="133">
        <v>0</v>
      </c>
      <c r="F36" s="133">
        <v>780436</v>
      </c>
      <c r="G36" s="133">
        <v>1175783</v>
      </c>
      <c r="H36" s="134">
        <v>276041</v>
      </c>
      <c r="I36" s="135">
        <v>13388587</v>
      </c>
      <c r="J36" s="129">
        <f t="shared" si="1"/>
        <v>780436</v>
      </c>
      <c r="K36" s="136"/>
      <c r="L36" s="130">
        <f t="shared" si="0"/>
        <v>12608151</v>
      </c>
      <c r="M36" s="118"/>
      <c r="N36" s="118"/>
    </row>
    <row r="37" spans="1:14" x14ac:dyDescent="0.35">
      <c r="A37" s="118" t="s">
        <v>115</v>
      </c>
      <c r="B37" s="132">
        <v>9547145.4199999999</v>
      </c>
      <c r="C37" s="133">
        <v>4215688.16</v>
      </c>
      <c r="D37" s="133">
        <v>0</v>
      </c>
      <c r="E37" s="133">
        <v>0</v>
      </c>
      <c r="F37" s="133">
        <v>0</v>
      </c>
      <c r="G37" s="133">
        <v>0</v>
      </c>
      <c r="H37" s="134">
        <v>61286.080000000002</v>
      </c>
      <c r="I37" s="135">
        <v>13824119.66</v>
      </c>
      <c r="J37" s="129">
        <f t="shared" si="1"/>
        <v>0</v>
      </c>
      <c r="K37" s="136"/>
      <c r="L37" s="130">
        <f t="shared" si="0"/>
        <v>13824119.66</v>
      </c>
      <c r="M37" s="118"/>
      <c r="N37" s="118"/>
    </row>
    <row r="38" spans="1:14" x14ac:dyDescent="0.35">
      <c r="A38" s="118" t="s">
        <v>116</v>
      </c>
      <c r="B38" s="132">
        <v>13701903.360000001</v>
      </c>
      <c r="C38" s="133">
        <v>192236.03</v>
      </c>
      <c r="D38" s="133">
        <v>0</v>
      </c>
      <c r="E38" s="133">
        <v>0</v>
      </c>
      <c r="F38" s="133">
        <v>0</v>
      </c>
      <c r="G38" s="133">
        <v>0</v>
      </c>
      <c r="H38" s="134">
        <v>10020.48</v>
      </c>
      <c r="I38" s="135">
        <v>13904159.870000001</v>
      </c>
      <c r="J38" s="129">
        <f t="shared" si="1"/>
        <v>0</v>
      </c>
      <c r="K38" s="136"/>
      <c r="L38" s="130">
        <f t="shared" si="0"/>
        <v>13904159.870000001</v>
      </c>
      <c r="M38" s="118"/>
      <c r="N38" s="118"/>
    </row>
    <row r="39" spans="1:14" x14ac:dyDescent="0.35">
      <c r="A39" s="118" t="s">
        <v>117</v>
      </c>
      <c r="B39" s="132">
        <v>10139998.920000002</v>
      </c>
      <c r="C39" s="133">
        <v>51100</v>
      </c>
      <c r="D39" s="133">
        <v>0</v>
      </c>
      <c r="E39" s="133">
        <v>0</v>
      </c>
      <c r="F39" s="133">
        <v>3950330.7600000007</v>
      </c>
      <c r="G39" s="133">
        <v>0</v>
      </c>
      <c r="H39" s="134">
        <v>0</v>
      </c>
      <c r="I39" s="135">
        <v>14141429.680000003</v>
      </c>
      <c r="J39" s="129">
        <f t="shared" si="1"/>
        <v>3950330.7600000007</v>
      </c>
      <c r="K39" s="136"/>
      <c r="L39" s="130">
        <f t="shared" si="0"/>
        <v>10191098.920000002</v>
      </c>
      <c r="M39" s="118"/>
      <c r="N39" s="118"/>
    </row>
    <row r="40" spans="1:14" x14ac:dyDescent="0.35">
      <c r="A40" s="118" t="s">
        <v>118</v>
      </c>
      <c r="B40" s="132">
        <v>6500967.3699999992</v>
      </c>
      <c r="C40" s="133">
        <v>8005215.959999999</v>
      </c>
      <c r="D40" s="133">
        <v>0</v>
      </c>
      <c r="E40" s="133">
        <v>0</v>
      </c>
      <c r="F40" s="133">
        <v>0</v>
      </c>
      <c r="G40" s="133">
        <v>0</v>
      </c>
      <c r="H40" s="134">
        <v>386611.82181818178</v>
      </c>
      <c r="I40" s="135">
        <v>14892795.15181818</v>
      </c>
      <c r="J40" s="129">
        <f t="shared" si="1"/>
        <v>0</v>
      </c>
      <c r="K40" s="136"/>
      <c r="L40" s="130">
        <f t="shared" si="0"/>
        <v>14892795.15181818</v>
      </c>
      <c r="M40" s="118"/>
      <c r="N40" s="118"/>
    </row>
    <row r="41" spans="1:14" x14ac:dyDescent="0.35">
      <c r="A41" s="118" t="s">
        <v>119</v>
      </c>
      <c r="B41" s="132">
        <v>12680776.939999999</v>
      </c>
      <c r="C41" s="133">
        <v>1568964.5599999998</v>
      </c>
      <c r="D41" s="133">
        <v>0</v>
      </c>
      <c r="E41" s="133">
        <v>0</v>
      </c>
      <c r="F41" s="133">
        <v>530423.5</v>
      </c>
      <c r="G41" s="133">
        <v>184829</v>
      </c>
      <c r="H41" s="134">
        <v>0</v>
      </c>
      <c r="I41" s="135">
        <v>14964994</v>
      </c>
      <c r="J41" s="129">
        <f t="shared" si="1"/>
        <v>530423.5</v>
      </c>
      <c r="K41" s="136"/>
      <c r="L41" s="130">
        <f t="shared" si="0"/>
        <v>14434570.5</v>
      </c>
      <c r="M41" s="118"/>
      <c r="N41" s="118"/>
    </row>
    <row r="42" spans="1:14" x14ac:dyDescent="0.35">
      <c r="A42" s="118" t="s">
        <v>120</v>
      </c>
      <c r="B42" s="132">
        <v>13779401.950000001</v>
      </c>
      <c r="C42" s="133">
        <v>1193012.45</v>
      </c>
      <c r="D42" s="133">
        <v>0</v>
      </c>
      <c r="E42" s="133">
        <v>0</v>
      </c>
      <c r="F42" s="133">
        <v>0</v>
      </c>
      <c r="G42" s="133">
        <v>0</v>
      </c>
      <c r="H42" s="134">
        <v>13003.620000000014</v>
      </c>
      <c r="I42" s="135">
        <v>14985418.02</v>
      </c>
      <c r="J42" s="129">
        <f t="shared" si="1"/>
        <v>0</v>
      </c>
      <c r="K42" s="136"/>
      <c r="L42" s="130">
        <f t="shared" si="0"/>
        <v>14985418.02</v>
      </c>
      <c r="M42" s="118"/>
      <c r="N42" s="118"/>
    </row>
    <row r="43" spans="1:14" x14ac:dyDescent="0.35">
      <c r="A43" s="118" t="s">
        <v>121</v>
      </c>
      <c r="B43" s="132">
        <v>9881080.0799999982</v>
      </c>
      <c r="C43" s="133">
        <v>941029.84000000008</v>
      </c>
      <c r="D43" s="133">
        <v>0</v>
      </c>
      <c r="E43" s="133">
        <v>0</v>
      </c>
      <c r="F43" s="133">
        <v>4114785.5699999994</v>
      </c>
      <c r="G43" s="133">
        <v>455511</v>
      </c>
      <c r="H43" s="134">
        <v>0</v>
      </c>
      <c r="I43" s="135">
        <v>15392406.489999998</v>
      </c>
      <c r="J43" s="129">
        <f t="shared" si="1"/>
        <v>4114785.5699999994</v>
      </c>
      <c r="K43" s="136"/>
      <c r="L43" s="130">
        <f t="shared" si="0"/>
        <v>11277620.919999998</v>
      </c>
      <c r="M43" s="118"/>
      <c r="N43" s="118"/>
    </row>
    <row r="44" spans="1:14" x14ac:dyDescent="0.35">
      <c r="A44" s="118" t="s">
        <v>122</v>
      </c>
      <c r="B44" s="132">
        <v>13664394</v>
      </c>
      <c r="C44" s="133">
        <v>1540889</v>
      </c>
      <c r="D44" s="133">
        <v>0</v>
      </c>
      <c r="E44" s="133">
        <v>0</v>
      </c>
      <c r="F44" s="133">
        <v>248508</v>
      </c>
      <c r="G44" s="133">
        <v>123075</v>
      </c>
      <c r="H44" s="134">
        <v>14918</v>
      </c>
      <c r="I44" s="135">
        <v>15591784</v>
      </c>
      <c r="J44" s="129">
        <f t="shared" si="1"/>
        <v>248508</v>
      </c>
      <c r="K44" s="136"/>
      <c r="L44" s="130">
        <f t="shared" si="0"/>
        <v>15343276</v>
      </c>
      <c r="M44" s="118"/>
      <c r="N44" s="118"/>
    </row>
    <row r="45" spans="1:14" x14ac:dyDescent="0.35">
      <c r="A45" s="118" t="s">
        <v>123</v>
      </c>
      <c r="B45" s="132">
        <v>4480371.43</v>
      </c>
      <c r="C45" s="133">
        <v>11762657.27</v>
      </c>
      <c r="D45" s="133">
        <v>0</v>
      </c>
      <c r="E45" s="133">
        <v>0</v>
      </c>
      <c r="F45" s="133">
        <v>0</v>
      </c>
      <c r="G45" s="133">
        <v>0</v>
      </c>
      <c r="H45" s="134">
        <v>111370.12999999999</v>
      </c>
      <c r="I45" s="135">
        <v>16354398.83</v>
      </c>
      <c r="J45" s="129">
        <f t="shared" si="1"/>
        <v>0</v>
      </c>
      <c r="K45" s="136"/>
      <c r="L45" s="130">
        <f t="shared" si="0"/>
        <v>16354398.83</v>
      </c>
      <c r="M45" s="118"/>
      <c r="N45" s="118"/>
    </row>
    <row r="46" spans="1:14" x14ac:dyDescent="0.35">
      <c r="A46" s="118" t="s">
        <v>124</v>
      </c>
      <c r="B46" s="132">
        <v>15856772</v>
      </c>
      <c r="C46" s="133">
        <v>704253</v>
      </c>
      <c r="D46" s="133">
        <v>0</v>
      </c>
      <c r="E46" s="133">
        <v>0</v>
      </c>
      <c r="F46" s="133">
        <v>0</v>
      </c>
      <c r="G46" s="133">
        <v>0</v>
      </c>
      <c r="H46" s="134">
        <v>211853</v>
      </c>
      <c r="I46" s="135">
        <v>16772878</v>
      </c>
      <c r="J46" s="129">
        <f t="shared" si="1"/>
        <v>0</v>
      </c>
      <c r="K46" s="136"/>
      <c r="L46" s="130">
        <f>+I46-J46+K46</f>
        <v>16772878</v>
      </c>
      <c r="M46" s="118"/>
      <c r="N46" s="118"/>
    </row>
    <row r="47" spans="1:14" x14ac:dyDescent="0.35">
      <c r="A47" s="118" t="s">
        <v>125</v>
      </c>
      <c r="B47" s="132">
        <v>15713385</v>
      </c>
      <c r="C47" s="133">
        <v>61957</v>
      </c>
      <c r="D47" s="133">
        <v>0</v>
      </c>
      <c r="E47" s="133">
        <v>0</v>
      </c>
      <c r="F47" s="133">
        <v>1052370</v>
      </c>
      <c r="G47" s="133">
        <v>0</v>
      </c>
      <c r="H47" s="134">
        <v>84238</v>
      </c>
      <c r="I47" s="135">
        <v>16911950</v>
      </c>
      <c r="J47" s="129">
        <f t="shared" si="1"/>
        <v>1052370</v>
      </c>
      <c r="K47" s="136"/>
      <c r="L47" s="130">
        <f t="shared" ref="L47:L78" si="2">(I47-J47)+K47</f>
        <v>15859580</v>
      </c>
      <c r="M47" s="118"/>
      <c r="N47" s="118"/>
    </row>
    <row r="48" spans="1:14" x14ac:dyDescent="0.35">
      <c r="A48" s="118" t="s">
        <v>126</v>
      </c>
      <c r="B48" s="132">
        <v>16059948</v>
      </c>
      <c r="C48" s="133">
        <v>1164601</v>
      </c>
      <c r="D48" s="133">
        <v>0</v>
      </c>
      <c r="E48" s="133">
        <v>0</v>
      </c>
      <c r="F48" s="133">
        <v>0</v>
      </c>
      <c r="G48" s="133">
        <v>0</v>
      </c>
      <c r="H48" s="134">
        <v>186707</v>
      </c>
      <c r="I48" s="135">
        <v>17411256</v>
      </c>
      <c r="J48" s="129">
        <f t="shared" si="1"/>
        <v>0</v>
      </c>
      <c r="K48" s="136"/>
      <c r="L48" s="130">
        <f t="shared" si="2"/>
        <v>17411256</v>
      </c>
      <c r="M48" s="118"/>
      <c r="N48" s="118"/>
    </row>
    <row r="49" spans="1:14" x14ac:dyDescent="0.35">
      <c r="A49" s="118" t="s">
        <v>127</v>
      </c>
      <c r="B49" s="132">
        <v>15876115</v>
      </c>
      <c r="C49" s="133">
        <v>1528478</v>
      </c>
      <c r="D49" s="133">
        <v>0</v>
      </c>
      <c r="E49" s="133">
        <v>0</v>
      </c>
      <c r="F49" s="133">
        <v>0</v>
      </c>
      <c r="G49" s="133">
        <v>0</v>
      </c>
      <c r="H49" s="134">
        <v>276737</v>
      </c>
      <c r="I49" s="135">
        <v>17681330</v>
      </c>
      <c r="J49" s="129">
        <f t="shared" si="1"/>
        <v>0</v>
      </c>
      <c r="K49" s="136"/>
      <c r="L49" s="130">
        <f t="shared" si="2"/>
        <v>17681330</v>
      </c>
      <c r="M49" s="118"/>
      <c r="N49" s="118"/>
    </row>
    <row r="50" spans="1:14" x14ac:dyDescent="0.35">
      <c r="A50" s="118" t="s">
        <v>128</v>
      </c>
      <c r="B50" s="132">
        <v>18315927</v>
      </c>
      <c r="C50" s="133">
        <v>175275</v>
      </c>
      <c r="D50" s="133">
        <v>0</v>
      </c>
      <c r="E50" s="133">
        <v>0</v>
      </c>
      <c r="F50" s="133">
        <v>0</v>
      </c>
      <c r="G50" s="133">
        <v>613</v>
      </c>
      <c r="H50" s="134">
        <v>12301</v>
      </c>
      <c r="I50" s="135">
        <v>18504116</v>
      </c>
      <c r="J50" s="129">
        <f t="shared" si="1"/>
        <v>0</v>
      </c>
      <c r="K50" s="136"/>
      <c r="L50" s="130">
        <f t="shared" si="2"/>
        <v>18504116</v>
      </c>
      <c r="M50" s="118"/>
      <c r="N50" s="118"/>
    </row>
    <row r="51" spans="1:14" x14ac:dyDescent="0.35">
      <c r="A51" s="118" t="s">
        <v>129</v>
      </c>
      <c r="B51" s="132">
        <v>17720645</v>
      </c>
      <c r="C51" s="133">
        <v>793781</v>
      </c>
      <c r="D51" s="133">
        <v>0</v>
      </c>
      <c r="E51" s="133">
        <v>0</v>
      </c>
      <c r="F51" s="133">
        <v>133920</v>
      </c>
      <c r="G51" s="133">
        <v>0</v>
      </c>
      <c r="H51" s="134">
        <v>153748</v>
      </c>
      <c r="I51" s="135">
        <v>18802094</v>
      </c>
      <c r="J51" s="129">
        <f t="shared" si="1"/>
        <v>133920</v>
      </c>
      <c r="K51" s="136"/>
      <c r="L51" s="130">
        <f t="shared" si="2"/>
        <v>18668174</v>
      </c>
      <c r="M51" s="118"/>
      <c r="N51" s="118"/>
    </row>
    <row r="52" spans="1:14" x14ac:dyDescent="0.35">
      <c r="A52" s="118" t="s">
        <v>130</v>
      </c>
      <c r="B52" s="132">
        <v>18572860.859999996</v>
      </c>
      <c r="C52" s="133">
        <v>834020.77000000025</v>
      </c>
      <c r="D52" s="133">
        <v>0</v>
      </c>
      <c r="E52" s="133">
        <v>0</v>
      </c>
      <c r="F52" s="133">
        <v>1911.6</v>
      </c>
      <c r="G52" s="133">
        <v>0</v>
      </c>
      <c r="H52" s="134">
        <v>24529.279999999999</v>
      </c>
      <c r="I52" s="135">
        <v>19433322.509999998</v>
      </c>
      <c r="J52" s="129">
        <f t="shared" si="1"/>
        <v>1911.6</v>
      </c>
      <c r="K52" s="136"/>
      <c r="L52" s="130">
        <f t="shared" si="2"/>
        <v>19431410.909999996</v>
      </c>
      <c r="M52" s="118"/>
      <c r="N52" s="118"/>
    </row>
    <row r="53" spans="1:14" x14ac:dyDescent="0.35">
      <c r="A53" s="118" t="s">
        <v>131</v>
      </c>
      <c r="B53" s="132">
        <v>13858022</v>
      </c>
      <c r="C53" s="133">
        <v>1165816.6000000001</v>
      </c>
      <c r="D53" s="133">
        <v>0</v>
      </c>
      <c r="E53" s="133">
        <v>2261000</v>
      </c>
      <c r="F53" s="133">
        <v>2074015</v>
      </c>
      <c r="G53" s="133">
        <v>0</v>
      </c>
      <c r="H53" s="134">
        <v>188214</v>
      </c>
      <c r="I53" s="135">
        <v>19547067.600000001</v>
      </c>
      <c r="J53" s="129">
        <f t="shared" si="1"/>
        <v>2074015</v>
      </c>
      <c r="K53" s="136"/>
      <c r="L53" s="130">
        <f t="shared" si="2"/>
        <v>17473052.600000001</v>
      </c>
      <c r="M53" s="118"/>
      <c r="N53" s="118"/>
    </row>
    <row r="54" spans="1:14" x14ac:dyDescent="0.35">
      <c r="A54" s="118" t="s">
        <v>132</v>
      </c>
      <c r="B54" s="132">
        <v>17890883.870000001</v>
      </c>
      <c r="C54" s="133">
        <v>568155.39</v>
      </c>
      <c r="D54" s="133">
        <v>0</v>
      </c>
      <c r="E54" s="133">
        <v>0</v>
      </c>
      <c r="F54" s="133">
        <v>1882201.5000000005</v>
      </c>
      <c r="G54" s="133">
        <v>0</v>
      </c>
      <c r="H54" s="134">
        <v>-514756.41000000003</v>
      </c>
      <c r="I54" s="135">
        <v>19826484.350000001</v>
      </c>
      <c r="J54" s="129">
        <f t="shared" si="1"/>
        <v>1882201.5000000005</v>
      </c>
      <c r="K54" s="136"/>
      <c r="L54" s="130">
        <f t="shared" si="2"/>
        <v>17944282.850000001</v>
      </c>
      <c r="M54" s="118"/>
      <c r="N54" s="118"/>
    </row>
    <row r="55" spans="1:14" x14ac:dyDescent="0.35">
      <c r="A55" s="118" t="s">
        <v>133</v>
      </c>
      <c r="B55" s="132">
        <v>16568920</v>
      </c>
      <c r="C55" s="133">
        <v>1303762</v>
      </c>
      <c r="D55" s="133">
        <v>0</v>
      </c>
      <c r="E55" s="133">
        <v>0</v>
      </c>
      <c r="F55" s="133">
        <v>2285840</v>
      </c>
      <c r="G55" s="133">
        <v>0</v>
      </c>
      <c r="H55" s="134">
        <v>184078</v>
      </c>
      <c r="I55" s="135">
        <v>20342600</v>
      </c>
      <c r="J55" s="129">
        <f t="shared" si="1"/>
        <v>2285840</v>
      </c>
      <c r="K55" s="136"/>
      <c r="L55" s="130">
        <f t="shared" si="2"/>
        <v>18056760</v>
      </c>
      <c r="M55" s="118"/>
      <c r="N55" s="118"/>
    </row>
    <row r="56" spans="1:14" x14ac:dyDescent="0.35">
      <c r="A56" s="118" t="s">
        <v>134</v>
      </c>
      <c r="B56" s="132">
        <v>17245840</v>
      </c>
      <c r="C56" s="133">
        <v>1335981</v>
      </c>
      <c r="D56" s="133">
        <v>0</v>
      </c>
      <c r="E56" s="133">
        <v>0</v>
      </c>
      <c r="F56" s="133">
        <v>1651872</v>
      </c>
      <c r="G56" s="133">
        <v>0</v>
      </c>
      <c r="H56" s="134">
        <v>226576</v>
      </c>
      <c r="I56" s="135">
        <v>20460269</v>
      </c>
      <c r="J56" s="129">
        <f t="shared" si="1"/>
        <v>1651872</v>
      </c>
      <c r="K56" s="136"/>
      <c r="L56" s="130">
        <f t="shared" si="2"/>
        <v>18808397</v>
      </c>
      <c r="M56" s="118"/>
      <c r="N56" s="118"/>
    </row>
    <row r="57" spans="1:14" x14ac:dyDescent="0.35">
      <c r="A57" s="118" t="s">
        <v>135</v>
      </c>
      <c r="B57" s="132">
        <v>20592768</v>
      </c>
      <c r="C57" s="133">
        <v>1566768</v>
      </c>
      <c r="D57" s="133">
        <v>0</v>
      </c>
      <c r="E57" s="133">
        <v>0</v>
      </c>
      <c r="F57" s="133">
        <v>263528.72727272729</v>
      </c>
      <c r="G57" s="133">
        <v>0</v>
      </c>
      <c r="H57" s="134">
        <v>-1688853.8181818181</v>
      </c>
      <c r="I57" s="135">
        <v>20734210.90909091</v>
      </c>
      <c r="J57" s="129">
        <f t="shared" si="1"/>
        <v>263528.72727272729</v>
      </c>
      <c r="K57" s="136"/>
      <c r="L57" s="130">
        <f t="shared" si="2"/>
        <v>20470682.181818184</v>
      </c>
      <c r="M57" s="118"/>
      <c r="N57" s="118"/>
    </row>
    <row r="58" spans="1:14" x14ac:dyDescent="0.35">
      <c r="A58" s="118" t="s">
        <v>136</v>
      </c>
      <c r="B58" s="132">
        <v>20513848.18</v>
      </c>
      <c r="C58" s="133">
        <v>2835</v>
      </c>
      <c r="D58" s="133">
        <v>0</v>
      </c>
      <c r="E58" s="133">
        <v>0</v>
      </c>
      <c r="F58" s="133">
        <v>0</v>
      </c>
      <c r="G58" s="133">
        <v>0</v>
      </c>
      <c r="H58" s="134">
        <v>234795.40999999997</v>
      </c>
      <c r="I58" s="135">
        <v>20751478.59</v>
      </c>
      <c r="J58" s="129">
        <f t="shared" si="1"/>
        <v>0</v>
      </c>
      <c r="K58" s="136"/>
      <c r="L58" s="130">
        <f t="shared" si="2"/>
        <v>20751478.59</v>
      </c>
      <c r="M58" s="118"/>
      <c r="N58" s="118"/>
    </row>
    <row r="59" spans="1:14" x14ac:dyDescent="0.35">
      <c r="A59" s="118" t="s">
        <v>137</v>
      </c>
      <c r="B59" s="132">
        <v>10853305</v>
      </c>
      <c r="C59" s="133">
        <v>10065179</v>
      </c>
      <c r="D59" s="133">
        <v>0</v>
      </c>
      <c r="E59" s="133">
        <v>149010</v>
      </c>
      <c r="F59" s="133">
        <v>0</v>
      </c>
      <c r="G59" s="133">
        <v>0</v>
      </c>
      <c r="H59" s="134">
        <v>73848</v>
      </c>
      <c r="I59" s="135">
        <v>21141342</v>
      </c>
      <c r="J59" s="129">
        <f t="shared" si="1"/>
        <v>0</v>
      </c>
      <c r="K59" s="136"/>
      <c r="L59" s="130">
        <f t="shared" si="2"/>
        <v>21141342</v>
      </c>
      <c r="M59" s="118"/>
      <c r="N59" s="118"/>
    </row>
    <row r="60" spans="1:14" x14ac:dyDescent="0.35">
      <c r="A60" s="118" t="s">
        <v>138</v>
      </c>
      <c r="B60" s="132">
        <v>10102854.270000001</v>
      </c>
      <c r="C60" s="133">
        <v>567993.5399999998</v>
      </c>
      <c r="D60" s="133">
        <v>0</v>
      </c>
      <c r="E60" s="133">
        <v>0</v>
      </c>
      <c r="F60" s="133">
        <v>9612187.7899999991</v>
      </c>
      <c r="G60" s="133">
        <v>312700</v>
      </c>
      <c r="H60" s="134">
        <v>664835.85</v>
      </c>
      <c r="I60" s="135">
        <v>21260571.450000003</v>
      </c>
      <c r="J60" s="129">
        <f t="shared" si="1"/>
        <v>9612187.7899999991</v>
      </c>
      <c r="K60" s="136"/>
      <c r="L60" s="130">
        <f t="shared" si="2"/>
        <v>11648383.660000004</v>
      </c>
      <c r="M60" s="118"/>
      <c r="N60" s="118"/>
    </row>
    <row r="61" spans="1:14" x14ac:dyDescent="0.35">
      <c r="A61" s="118" t="s">
        <v>139</v>
      </c>
      <c r="B61" s="132">
        <v>10812466.83</v>
      </c>
      <c r="C61" s="133">
        <v>10411278.470000001</v>
      </c>
      <c r="D61" s="133">
        <v>0</v>
      </c>
      <c r="E61" s="133">
        <v>0</v>
      </c>
      <c r="F61" s="133">
        <v>0</v>
      </c>
      <c r="G61" s="133">
        <v>0</v>
      </c>
      <c r="H61" s="134">
        <v>101726.42000000001</v>
      </c>
      <c r="I61" s="135">
        <v>21325471.720000003</v>
      </c>
      <c r="J61" s="129">
        <f t="shared" si="1"/>
        <v>0</v>
      </c>
      <c r="K61" s="136"/>
      <c r="L61" s="130">
        <f t="shared" si="2"/>
        <v>21325471.720000003</v>
      </c>
      <c r="M61" s="118"/>
      <c r="N61" s="118"/>
    </row>
    <row r="62" spans="1:14" x14ac:dyDescent="0.35">
      <c r="A62" s="118" t="s">
        <v>140</v>
      </c>
      <c r="B62" s="132">
        <v>20074683.140000001</v>
      </c>
      <c r="C62" s="133">
        <v>331894.80000000005</v>
      </c>
      <c r="D62" s="133">
        <v>0</v>
      </c>
      <c r="E62" s="133">
        <v>0</v>
      </c>
      <c r="F62" s="133">
        <v>815672.25</v>
      </c>
      <c r="G62" s="133">
        <v>139345</v>
      </c>
      <c r="H62" s="134">
        <v>9662</v>
      </c>
      <c r="I62" s="135">
        <v>21371257.190000001</v>
      </c>
      <c r="J62" s="129">
        <f t="shared" si="1"/>
        <v>815672.25</v>
      </c>
      <c r="K62" s="136"/>
      <c r="L62" s="130">
        <f t="shared" si="2"/>
        <v>20555584.940000001</v>
      </c>
      <c r="M62" s="118"/>
      <c r="N62" s="118"/>
    </row>
    <row r="63" spans="1:14" x14ac:dyDescent="0.35">
      <c r="A63" s="118" t="s">
        <v>141</v>
      </c>
      <c r="B63" s="132">
        <v>21199994</v>
      </c>
      <c r="C63" s="133">
        <v>780236</v>
      </c>
      <c r="D63" s="133">
        <v>0</v>
      </c>
      <c r="E63" s="133">
        <v>0</v>
      </c>
      <c r="F63" s="133">
        <v>15770</v>
      </c>
      <c r="G63" s="133">
        <v>0</v>
      </c>
      <c r="H63" s="134">
        <v>136270</v>
      </c>
      <c r="I63" s="135">
        <v>22132270</v>
      </c>
      <c r="J63" s="129">
        <f t="shared" si="1"/>
        <v>15770</v>
      </c>
      <c r="K63" s="136"/>
      <c r="L63" s="130">
        <f t="shared" si="2"/>
        <v>22116500</v>
      </c>
      <c r="M63" s="118"/>
      <c r="N63" s="118"/>
    </row>
    <row r="64" spans="1:14" x14ac:dyDescent="0.35">
      <c r="A64" s="118" t="s">
        <v>142</v>
      </c>
      <c r="B64" s="132">
        <v>21344836.09</v>
      </c>
      <c r="C64" s="133">
        <v>871644.66999999993</v>
      </c>
      <c r="D64" s="133">
        <v>0</v>
      </c>
      <c r="E64" s="133">
        <v>0</v>
      </c>
      <c r="F64" s="133">
        <v>0</v>
      </c>
      <c r="G64" s="133">
        <v>0</v>
      </c>
      <c r="H64" s="134">
        <v>9607.4599999999991</v>
      </c>
      <c r="I64" s="135">
        <v>22226088.219999999</v>
      </c>
      <c r="J64" s="129">
        <f t="shared" si="1"/>
        <v>0</v>
      </c>
      <c r="K64" s="136"/>
      <c r="L64" s="130">
        <f t="shared" si="2"/>
        <v>22226088.219999999</v>
      </c>
      <c r="M64" s="118"/>
      <c r="N64" s="118"/>
    </row>
    <row r="65" spans="1:14" x14ac:dyDescent="0.35">
      <c r="A65" s="118" t="s">
        <v>143</v>
      </c>
      <c r="B65" s="132">
        <v>20146812</v>
      </c>
      <c r="C65" s="133">
        <v>1358530</v>
      </c>
      <c r="D65" s="133">
        <v>0</v>
      </c>
      <c r="E65" s="133">
        <v>16830</v>
      </c>
      <c r="F65" s="133">
        <v>1289501</v>
      </c>
      <c r="G65" s="133">
        <v>119</v>
      </c>
      <c r="H65" s="134">
        <v>47446</v>
      </c>
      <c r="I65" s="135">
        <v>22859238</v>
      </c>
      <c r="J65" s="129">
        <f t="shared" si="1"/>
        <v>1289501</v>
      </c>
      <c r="K65" s="136"/>
      <c r="L65" s="130">
        <f t="shared" si="2"/>
        <v>21569737</v>
      </c>
      <c r="M65" s="118"/>
      <c r="N65" s="118"/>
    </row>
    <row r="66" spans="1:14" x14ac:dyDescent="0.35">
      <c r="A66" s="118" t="s">
        <v>144</v>
      </c>
      <c r="B66" s="132">
        <v>21897516</v>
      </c>
      <c r="C66" s="133">
        <v>2438432</v>
      </c>
      <c r="D66" s="133">
        <v>0</v>
      </c>
      <c r="E66" s="133">
        <v>1986</v>
      </c>
      <c r="F66" s="133">
        <v>12815</v>
      </c>
      <c r="G66" s="133">
        <v>0</v>
      </c>
      <c r="H66" s="134">
        <v>96503</v>
      </c>
      <c r="I66" s="135">
        <v>24447252</v>
      </c>
      <c r="J66" s="129">
        <f t="shared" si="1"/>
        <v>12815</v>
      </c>
      <c r="K66" s="136"/>
      <c r="L66" s="130">
        <f t="shared" si="2"/>
        <v>24434437</v>
      </c>
      <c r="M66" s="118"/>
      <c r="N66" s="118"/>
    </row>
    <row r="67" spans="1:14" x14ac:dyDescent="0.35">
      <c r="A67" s="118" t="s">
        <v>145</v>
      </c>
      <c r="B67" s="132">
        <v>17966270.34</v>
      </c>
      <c r="C67" s="133">
        <v>1527534.97</v>
      </c>
      <c r="D67" s="133">
        <v>0</v>
      </c>
      <c r="E67" s="133">
        <v>0</v>
      </c>
      <c r="F67" s="133">
        <v>5267173.1199999992</v>
      </c>
      <c r="G67" s="133">
        <v>57791</v>
      </c>
      <c r="H67" s="134">
        <v>80372.3</v>
      </c>
      <c r="I67" s="135">
        <v>24899141.73</v>
      </c>
      <c r="J67" s="129">
        <f t="shared" si="1"/>
        <v>5267173.1199999992</v>
      </c>
      <c r="K67" s="136"/>
      <c r="L67" s="130">
        <f t="shared" si="2"/>
        <v>19631968.609999999</v>
      </c>
      <c r="M67" s="118"/>
      <c r="N67" s="118"/>
    </row>
    <row r="68" spans="1:14" x14ac:dyDescent="0.35">
      <c r="A68" s="118" t="s">
        <v>146</v>
      </c>
      <c r="B68" s="132">
        <v>20370306</v>
      </c>
      <c r="C68" s="133">
        <v>1191058</v>
      </c>
      <c r="D68" s="133">
        <v>0</v>
      </c>
      <c r="E68" s="133">
        <v>0</v>
      </c>
      <c r="F68" s="133">
        <v>3782970</v>
      </c>
      <c r="G68" s="133">
        <v>0</v>
      </c>
      <c r="H68" s="134">
        <v>7142</v>
      </c>
      <c r="I68" s="135">
        <v>25351476</v>
      </c>
      <c r="J68" s="129">
        <f t="shared" si="1"/>
        <v>3782970</v>
      </c>
      <c r="K68" s="136"/>
      <c r="L68" s="130">
        <f t="shared" si="2"/>
        <v>21568506</v>
      </c>
      <c r="M68" s="118"/>
      <c r="N68" s="118"/>
    </row>
    <row r="69" spans="1:14" x14ac:dyDescent="0.35">
      <c r="A69" s="118" t="s">
        <v>147</v>
      </c>
      <c r="B69" s="132">
        <v>20851527</v>
      </c>
      <c r="C69" s="133">
        <v>2234097.67</v>
      </c>
      <c r="D69" s="133">
        <v>481815</v>
      </c>
      <c r="E69" s="133">
        <v>0</v>
      </c>
      <c r="F69" s="133">
        <v>1740461</v>
      </c>
      <c r="G69" s="133">
        <v>0</v>
      </c>
      <c r="H69" s="134">
        <v>108940</v>
      </c>
      <c r="I69" s="135">
        <v>25416840.670000002</v>
      </c>
      <c r="J69" s="129">
        <f t="shared" si="1"/>
        <v>1740461</v>
      </c>
      <c r="K69" s="136"/>
      <c r="L69" s="130">
        <f t="shared" si="2"/>
        <v>23676379.670000002</v>
      </c>
      <c r="M69" s="118"/>
      <c r="N69" s="118"/>
    </row>
    <row r="70" spans="1:14" x14ac:dyDescent="0.35">
      <c r="A70" s="118" t="s">
        <v>148</v>
      </c>
      <c r="B70" s="132">
        <v>24884471.790000003</v>
      </c>
      <c r="C70" s="133">
        <v>2089836.7000000002</v>
      </c>
      <c r="D70" s="133">
        <v>0</v>
      </c>
      <c r="E70" s="133">
        <v>-1525507</v>
      </c>
      <c r="F70" s="133">
        <v>0</v>
      </c>
      <c r="G70" s="133">
        <v>247539</v>
      </c>
      <c r="H70" s="134">
        <v>0</v>
      </c>
      <c r="I70" s="135">
        <v>25696340.490000002</v>
      </c>
      <c r="J70" s="129">
        <f t="shared" ref="J70:J133" si="3">+F70</f>
        <v>0</v>
      </c>
      <c r="K70" s="136"/>
      <c r="L70" s="130">
        <f t="shared" si="2"/>
        <v>25696340.490000002</v>
      </c>
      <c r="M70" s="118"/>
      <c r="N70" s="118"/>
    </row>
    <row r="71" spans="1:14" x14ac:dyDescent="0.35">
      <c r="A71" s="118" t="s">
        <v>149</v>
      </c>
      <c r="B71" s="132">
        <v>16697741</v>
      </c>
      <c r="C71" s="133">
        <v>1515898</v>
      </c>
      <c r="D71" s="133">
        <v>0</v>
      </c>
      <c r="E71" s="133">
        <v>0</v>
      </c>
      <c r="F71" s="133">
        <v>7772700</v>
      </c>
      <c r="G71" s="133">
        <v>487271</v>
      </c>
      <c r="H71" s="134">
        <v>57045</v>
      </c>
      <c r="I71" s="135">
        <v>26530655</v>
      </c>
      <c r="J71" s="129">
        <f t="shared" si="3"/>
        <v>7772700</v>
      </c>
      <c r="K71" s="136"/>
      <c r="L71" s="130">
        <f t="shared" si="2"/>
        <v>18757955</v>
      </c>
      <c r="M71" s="118"/>
      <c r="N71" s="118"/>
    </row>
    <row r="72" spans="1:14" x14ac:dyDescent="0.35">
      <c r="A72" s="118" t="s">
        <v>150</v>
      </c>
      <c r="B72" s="132">
        <v>24821511</v>
      </c>
      <c r="C72" s="133">
        <v>2243464</v>
      </c>
      <c r="D72" s="133">
        <v>0</v>
      </c>
      <c r="E72" s="133">
        <v>0</v>
      </c>
      <c r="F72" s="133">
        <v>0</v>
      </c>
      <c r="G72" s="133">
        <v>0</v>
      </c>
      <c r="H72" s="134">
        <v>171078</v>
      </c>
      <c r="I72" s="135">
        <v>27236053</v>
      </c>
      <c r="J72" s="129">
        <f t="shared" si="3"/>
        <v>0</v>
      </c>
      <c r="K72" s="136"/>
      <c r="L72" s="130">
        <f t="shared" si="2"/>
        <v>27236053</v>
      </c>
      <c r="M72" s="118"/>
      <c r="N72" s="118"/>
    </row>
    <row r="73" spans="1:14" x14ac:dyDescent="0.35">
      <c r="A73" s="118" t="s">
        <v>151</v>
      </c>
      <c r="B73" s="132">
        <v>26974507</v>
      </c>
      <c r="C73" s="133">
        <v>434978</v>
      </c>
      <c r="D73" s="133">
        <v>0</v>
      </c>
      <c r="E73" s="133">
        <v>0</v>
      </c>
      <c r="F73" s="133">
        <v>0</v>
      </c>
      <c r="G73" s="133">
        <v>217175</v>
      </c>
      <c r="H73" s="134">
        <v>36846</v>
      </c>
      <c r="I73" s="135">
        <v>27663506</v>
      </c>
      <c r="J73" s="129">
        <f t="shared" si="3"/>
        <v>0</v>
      </c>
      <c r="K73" s="136"/>
      <c r="L73" s="130">
        <f t="shared" si="2"/>
        <v>27663506</v>
      </c>
      <c r="M73" s="118"/>
      <c r="N73" s="118"/>
    </row>
    <row r="74" spans="1:14" x14ac:dyDescent="0.35">
      <c r="A74" s="118" t="s">
        <v>152</v>
      </c>
      <c r="B74" s="132">
        <v>25039855.487807032</v>
      </c>
      <c r="C74" s="133">
        <v>135332.72727272726</v>
      </c>
      <c r="D74" s="133">
        <v>0</v>
      </c>
      <c r="E74" s="133">
        <v>0</v>
      </c>
      <c r="F74" s="133">
        <v>2537606.1818181816</v>
      </c>
      <c r="G74" s="133">
        <v>0</v>
      </c>
      <c r="H74" s="134">
        <v>82804.363636363632</v>
      </c>
      <c r="I74" s="135">
        <v>27795598.760534305</v>
      </c>
      <c r="J74" s="129">
        <f t="shared" si="3"/>
        <v>2537606.1818181816</v>
      </c>
      <c r="K74" s="136"/>
      <c r="L74" s="130">
        <f t="shared" si="2"/>
        <v>25257992.578716122</v>
      </c>
      <c r="M74" s="118"/>
      <c r="N74" s="118"/>
    </row>
    <row r="75" spans="1:14" x14ac:dyDescent="0.35">
      <c r="A75" s="118" t="s">
        <v>153</v>
      </c>
      <c r="B75" s="132">
        <v>25783282.789999999</v>
      </c>
      <c r="C75" s="133">
        <v>670673.88000000012</v>
      </c>
      <c r="D75" s="133">
        <v>0</v>
      </c>
      <c r="E75" s="133">
        <v>0</v>
      </c>
      <c r="F75" s="133">
        <v>1586430.62</v>
      </c>
      <c r="G75" s="133">
        <v>0</v>
      </c>
      <c r="H75" s="134">
        <v>0</v>
      </c>
      <c r="I75" s="135">
        <v>28040387.289999999</v>
      </c>
      <c r="J75" s="129">
        <f t="shared" si="3"/>
        <v>1586430.62</v>
      </c>
      <c r="K75" s="136"/>
      <c r="L75" s="130">
        <f t="shared" si="2"/>
        <v>26453956.669999998</v>
      </c>
      <c r="M75" s="118"/>
      <c r="N75" s="118"/>
    </row>
    <row r="76" spans="1:14" x14ac:dyDescent="0.35">
      <c r="A76" s="118" t="s">
        <v>154</v>
      </c>
      <c r="B76" s="132">
        <v>24644238.52</v>
      </c>
      <c r="C76" s="133">
        <v>3550872.3900000006</v>
      </c>
      <c r="D76" s="133">
        <v>0</v>
      </c>
      <c r="E76" s="133">
        <v>0</v>
      </c>
      <c r="F76" s="133">
        <v>0</v>
      </c>
      <c r="G76" s="133">
        <v>0</v>
      </c>
      <c r="H76" s="134">
        <v>23116.48</v>
      </c>
      <c r="I76" s="135">
        <v>28218227.390000001</v>
      </c>
      <c r="J76" s="129">
        <f t="shared" si="3"/>
        <v>0</v>
      </c>
      <c r="K76" s="136"/>
      <c r="L76" s="130">
        <f t="shared" si="2"/>
        <v>28218227.390000001</v>
      </c>
      <c r="M76" s="118"/>
      <c r="N76" s="118"/>
    </row>
    <row r="77" spans="1:14" x14ac:dyDescent="0.35">
      <c r="A77" s="118" t="s">
        <v>155</v>
      </c>
      <c r="B77" s="132">
        <v>25298693.880000003</v>
      </c>
      <c r="C77" s="133">
        <v>2948560.4800000004</v>
      </c>
      <c r="D77" s="133">
        <v>0</v>
      </c>
      <c r="E77" s="133">
        <v>0</v>
      </c>
      <c r="F77" s="133">
        <v>0</v>
      </c>
      <c r="G77" s="133">
        <v>289000</v>
      </c>
      <c r="H77" s="134">
        <v>0</v>
      </c>
      <c r="I77" s="135">
        <v>28536254.360000003</v>
      </c>
      <c r="J77" s="129">
        <f t="shared" si="3"/>
        <v>0</v>
      </c>
      <c r="K77" s="136"/>
      <c r="L77" s="130">
        <f t="shared" si="2"/>
        <v>28536254.360000003</v>
      </c>
      <c r="M77" s="118"/>
      <c r="N77" s="118"/>
    </row>
    <row r="78" spans="1:14" x14ac:dyDescent="0.35">
      <c r="A78" s="118" t="s">
        <v>156</v>
      </c>
      <c r="B78" s="132">
        <v>20061586.140000001</v>
      </c>
      <c r="C78" s="133">
        <v>2966622.67</v>
      </c>
      <c r="D78" s="133">
        <v>0</v>
      </c>
      <c r="E78" s="133">
        <v>0</v>
      </c>
      <c r="F78" s="133">
        <v>2125187.77</v>
      </c>
      <c r="G78" s="133">
        <v>0</v>
      </c>
      <c r="H78" s="134">
        <v>3987987.18</v>
      </c>
      <c r="I78" s="135">
        <v>29141383.760000002</v>
      </c>
      <c r="J78" s="129">
        <f t="shared" si="3"/>
        <v>2125187.77</v>
      </c>
      <c r="K78" s="136"/>
      <c r="L78" s="130">
        <f t="shared" si="2"/>
        <v>27016195.990000002</v>
      </c>
      <c r="M78" s="118"/>
      <c r="N78" s="118"/>
    </row>
    <row r="79" spans="1:14" x14ac:dyDescent="0.35">
      <c r="A79" s="118" t="s">
        <v>157</v>
      </c>
      <c r="B79" s="132">
        <v>23146436.280000001</v>
      </c>
      <c r="C79" s="133">
        <v>6077949.04</v>
      </c>
      <c r="D79" s="133">
        <v>0</v>
      </c>
      <c r="E79" s="133">
        <v>0</v>
      </c>
      <c r="F79" s="133">
        <v>0</v>
      </c>
      <c r="G79" s="133">
        <v>0</v>
      </c>
      <c r="H79" s="134">
        <v>199406.11000000002</v>
      </c>
      <c r="I79" s="135">
        <v>29423791.43</v>
      </c>
      <c r="J79" s="129">
        <f t="shared" si="3"/>
        <v>0</v>
      </c>
      <c r="K79" s="136"/>
      <c r="L79" s="130">
        <f t="shared" ref="L79:L110" si="4">(I79-J79)+K79</f>
        <v>29423791.43</v>
      </c>
      <c r="M79" s="118"/>
      <c r="N79" s="118"/>
    </row>
    <row r="80" spans="1:14" x14ac:dyDescent="0.35">
      <c r="A80" s="118" t="s">
        <v>158</v>
      </c>
      <c r="B80" s="132">
        <v>25378339</v>
      </c>
      <c r="C80" s="133">
        <v>4498226</v>
      </c>
      <c r="D80" s="133">
        <v>0</v>
      </c>
      <c r="E80" s="133">
        <v>0</v>
      </c>
      <c r="F80" s="133">
        <v>0</v>
      </c>
      <c r="G80" s="133">
        <v>0</v>
      </c>
      <c r="H80" s="134">
        <v>144174</v>
      </c>
      <c r="I80" s="135">
        <v>30020739</v>
      </c>
      <c r="J80" s="129">
        <f t="shared" si="3"/>
        <v>0</v>
      </c>
      <c r="K80" s="136"/>
      <c r="L80" s="130">
        <f t="shared" si="4"/>
        <v>30020739</v>
      </c>
      <c r="M80" s="118"/>
      <c r="N80" s="118"/>
    </row>
    <row r="81" spans="1:14" x14ac:dyDescent="0.35">
      <c r="A81" s="118" t="s">
        <v>159</v>
      </c>
      <c r="B81" s="132">
        <v>24498416.049999993</v>
      </c>
      <c r="C81" s="133">
        <v>631655.1</v>
      </c>
      <c r="D81" s="133">
        <v>0</v>
      </c>
      <c r="E81" s="133">
        <v>0</v>
      </c>
      <c r="F81" s="133">
        <v>4970915.05</v>
      </c>
      <c r="G81" s="133">
        <v>8097</v>
      </c>
      <c r="H81" s="134">
        <v>286845.55</v>
      </c>
      <c r="I81" s="135">
        <v>30395928.749999996</v>
      </c>
      <c r="J81" s="129">
        <f t="shared" si="3"/>
        <v>4970915.05</v>
      </c>
      <c r="K81" s="136"/>
      <c r="L81" s="130">
        <f t="shared" si="4"/>
        <v>25425013.699999996</v>
      </c>
      <c r="M81" s="118"/>
      <c r="N81" s="118"/>
    </row>
    <row r="82" spans="1:14" x14ac:dyDescent="0.35">
      <c r="A82" s="118" t="s">
        <v>160</v>
      </c>
      <c r="B82" s="132">
        <v>16867546</v>
      </c>
      <c r="C82" s="133">
        <v>10283904</v>
      </c>
      <c r="D82" s="133">
        <v>0</v>
      </c>
      <c r="E82" s="133">
        <v>0</v>
      </c>
      <c r="F82" s="133">
        <v>3073865</v>
      </c>
      <c r="G82" s="133">
        <v>0</v>
      </c>
      <c r="H82" s="134">
        <v>610790</v>
      </c>
      <c r="I82" s="135">
        <v>30836105</v>
      </c>
      <c r="J82" s="129">
        <f t="shared" si="3"/>
        <v>3073865</v>
      </c>
      <c r="K82" s="136"/>
      <c r="L82" s="130">
        <f t="shared" si="4"/>
        <v>27762240</v>
      </c>
      <c r="M82" s="118"/>
      <c r="N82" s="118"/>
    </row>
    <row r="83" spans="1:14" x14ac:dyDescent="0.35">
      <c r="A83" s="118" t="s">
        <v>161</v>
      </c>
      <c r="B83" s="132">
        <v>21624322</v>
      </c>
      <c r="C83" s="133">
        <v>5430095</v>
      </c>
      <c r="D83" s="133">
        <v>0</v>
      </c>
      <c r="E83" s="133">
        <v>0</v>
      </c>
      <c r="F83" s="133">
        <v>3433814</v>
      </c>
      <c r="G83" s="133">
        <v>9185</v>
      </c>
      <c r="H83" s="134">
        <v>464809</v>
      </c>
      <c r="I83" s="135">
        <v>30962225</v>
      </c>
      <c r="J83" s="129">
        <f t="shared" si="3"/>
        <v>3433814</v>
      </c>
      <c r="K83" s="136"/>
      <c r="L83" s="130">
        <f t="shared" si="4"/>
        <v>27528411</v>
      </c>
      <c r="M83" s="118"/>
      <c r="N83" s="118"/>
    </row>
    <row r="84" spans="1:14" x14ac:dyDescent="0.35">
      <c r="A84" s="118" t="s">
        <v>162</v>
      </c>
      <c r="B84" s="132">
        <v>30166543.049999997</v>
      </c>
      <c r="C84" s="133">
        <v>742558.5</v>
      </c>
      <c r="D84" s="133">
        <v>0</v>
      </c>
      <c r="E84" s="133">
        <v>0</v>
      </c>
      <c r="F84" s="133">
        <v>4435589.1100000003</v>
      </c>
      <c r="G84" s="133">
        <v>0</v>
      </c>
      <c r="H84" s="134">
        <v>-453543.88000000012</v>
      </c>
      <c r="I84" s="135">
        <v>34891146.779999994</v>
      </c>
      <c r="J84" s="129">
        <f t="shared" si="3"/>
        <v>4435589.1100000003</v>
      </c>
      <c r="K84" s="136"/>
      <c r="L84" s="130">
        <f t="shared" si="4"/>
        <v>30455557.669999994</v>
      </c>
      <c r="M84" s="118"/>
      <c r="N84" s="118"/>
    </row>
    <row r="85" spans="1:14" x14ac:dyDescent="0.35">
      <c r="A85" s="118" t="s">
        <v>163</v>
      </c>
      <c r="B85" s="132">
        <v>34818760.779999994</v>
      </c>
      <c r="C85" s="133">
        <v>742564.47</v>
      </c>
      <c r="D85" s="133">
        <v>0</v>
      </c>
      <c r="E85" s="133">
        <v>0</v>
      </c>
      <c r="F85" s="133">
        <v>0</v>
      </c>
      <c r="G85" s="133">
        <v>0</v>
      </c>
      <c r="H85" s="134">
        <v>0</v>
      </c>
      <c r="I85" s="135">
        <v>35561325.249999993</v>
      </c>
      <c r="J85" s="129">
        <f t="shared" si="3"/>
        <v>0</v>
      </c>
      <c r="K85" s="136"/>
      <c r="L85" s="130">
        <f t="shared" si="4"/>
        <v>35561325.249999993</v>
      </c>
      <c r="M85" s="118"/>
      <c r="N85" s="118"/>
    </row>
    <row r="86" spans="1:14" x14ac:dyDescent="0.35">
      <c r="A86" s="118" t="s">
        <v>164</v>
      </c>
      <c r="B86" s="132">
        <v>29063361.460000001</v>
      </c>
      <c r="C86" s="133">
        <v>25000</v>
      </c>
      <c r="D86" s="133">
        <v>0</v>
      </c>
      <c r="E86" s="133">
        <v>0</v>
      </c>
      <c r="F86" s="133">
        <v>5254875.18</v>
      </c>
      <c r="G86" s="133">
        <v>0</v>
      </c>
      <c r="H86" s="134">
        <v>1410405.52</v>
      </c>
      <c r="I86" s="135">
        <v>35753642.160000004</v>
      </c>
      <c r="J86" s="129">
        <f t="shared" si="3"/>
        <v>5254875.18</v>
      </c>
      <c r="K86" s="136"/>
      <c r="L86" s="130">
        <f t="shared" si="4"/>
        <v>30498766.980000004</v>
      </c>
      <c r="M86" s="118"/>
      <c r="N86" s="118"/>
    </row>
    <row r="87" spans="1:14" x14ac:dyDescent="0.35">
      <c r="A87" s="118" t="s">
        <v>165</v>
      </c>
      <c r="B87" s="132">
        <v>33104960.969999999</v>
      </c>
      <c r="C87" s="133">
        <v>1883839.9100000001</v>
      </c>
      <c r="D87" s="133">
        <v>0</v>
      </c>
      <c r="E87" s="133">
        <v>608272</v>
      </c>
      <c r="F87" s="133">
        <v>0</v>
      </c>
      <c r="G87" s="133">
        <v>217125</v>
      </c>
      <c r="H87" s="134">
        <v>0</v>
      </c>
      <c r="I87" s="135">
        <v>35814197.879999995</v>
      </c>
      <c r="J87" s="129">
        <f t="shared" si="3"/>
        <v>0</v>
      </c>
      <c r="K87" s="136"/>
      <c r="L87" s="130">
        <f t="shared" si="4"/>
        <v>35814197.879999995</v>
      </c>
      <c r="M87" s="118"/>
      <c r="N87" s="118"/>
    </row>
    <row r="88" spans="1:14" x14ac:dyDescent="0.35">
      <c r="A88" s="118" t="s">
        <v>166</v>
      </c>
      <c r="B88" s="132">
        <v>25794134</v>
      </c>
      <c r="C88" s="133">
        <v>218210</v>
      </c>
      <c r="D88" s="133">
        <v>0</v>
      </c>
      <c r="E88" s="133">
        <v>0</v>
      </c>
      <c r="F88" s="133">
        <v>11514800</v>
      </c>
      <c r="G88" s="133">
        <v>-27154</v>
      </c>
      <c r="H88" s="134">
        <v>-474969</v>
      </c>
      <c r="I88" s="135">
        <v>37025021</v>
      </c>
      <c r="J88" s="129">
        <f t="shared" si="3"/>
        <v>11514800</v>
      </c>
      <c r="K88" s="136"/>
      <c r="L88" s="130">
        <f t="shared" si="4"/>
        <v>25510221</v>
      </c>
      <c r="M88" s="118"/>
      <c r="N88" s="118"/>
    </row>
    <row r="89" spans="1:14" x14ac:dyDescent="0.35">
      <c r="A89" s="118" t="s">
        <v>167</v>
      </c>
      <c r="B89" s="132">
        <v>32214264</v>
      </c>
      <c r="C89" s="133">
        <v>5099206</v>
      </c>
      <c r="D89" s="133">
        <v>0</v>
      </c>
      <c r="E89" s="133">
        <v>0</v>
      </c>
      <c r="F89" s="133">
        <v>0</v>
      </c>
      <c r="G89" s="133">
        <v>210519</v>
      </c>
      <c r="H89" s="134">
        <v>0</v>
      </c>
      <c r="I89" s="135">
        <v>37523989</v>
      </c>
      <c r="J89" s="129">
        <f t="shared" si="3"/>
        <v>0</v>
      </c>
      <c r="K89" s="136"/>
      <c r="L89" s="130">
        <f t="shared" si="4"/>
        <v>37523989</v>
      </c>
      <c r="M89" s="118"/>
      <c r="N89" s="118"/>
    </row>
    <row r="90" spans="1:14" x14ac:dyDescent="0.35">
      <c r="A90" s="118" t="s">
        <v>168</v>
      </c>
      <c r="B90" s="132">
        <v>36686733.810000002</v>
      </c>
      <c r="C90" s="133">
        <v>2755579.98</v>
      </c>
      <c r="D90" s="133">
        <v>0</v>
      </c>
      <c r="E90" s="133">
        <v>0</v>
      </c>
      <c r="F90" s="133">
        <v>0</v>
      </c>
      <c r="G90" s="133">
        <v>0</v>
      </c>
      <c r="H90" s="134">
        <v>18767.959999999992</v>
      </c>
      <c r="I90" s="135">
        <v>39461081.75</v>
      </c>
      <c r="J90" s="129">
        <f t="shared" si="3"/>
        <v>0</v>
      </c>
      <c r="K90" s="136"/>
      <c r="L90" s="130">
        <f t="shared" si="4"/>
        <v>39461081.75</v>
      </c>
      <c r="M90" s="118"/>
      <c r="N90" s="118"/>
    </row>
    <row r="91" spans="1:14" x14ac:dyDescent="0.35">
      <c r="A91" s="118" t="s">
        <v>169</v>
      </c>
      <c r="B91" s="132">
        <v>27333833.259999998</v>
      </c>
      <c r="C91" s="133">
        <v>7073224.3000000007</v>
      </c>
      <c r="D91" s="133">
        <v>0</v>
      </c>
      <c r="E91" s="133">
        <v>0</v>
      </c>
      <c r="F91" s="133">
        <v>5007610.88</v>
      </c>
      <c r="G91" s="133">
        <v>164160</v>
      </c>
      <c r="H91" s="134">
        <v>120202.45999999999</v>
      </c>
      <c r="I91" s="135">
        <v>39699030.900000006</v>
      </c>
      <c r="J91" s="129">
        <f t="shared" si="3"/>
        <v>5007610.88</v>
      </c>
      <c r="K91" s="136"/>
      <c r="L91" s="130">
        <f t="shared" si="4"/>
        <v>34691420.020000003</v>
      </c>
      <c r="M91" s="118"/>
      <c r="N91" s="118"/>
    </row>
    <row r="92" spans="1:14" x14ac:dyDescent="0.35">
      <c r="A92" s="118" t="s">
        <v>170</v>
      </c>
      <c r="B92" s="132">
        <v>30815291</v>
      </c>
      <c r="C92" s="133">
        <v>5293368</v>
      </c>
      <c r="D92" s="133">
        <v>0</v>
      </c>
      <c r="E92" s="133">
        <v>0</v>
      </c>
      <c r="F92" s="133">
        <v>4724082</v>
      </c>
      <c r="G92" s="133">
        <v>0</v>
      </c>
      <c r="H92" s="134">
        <v>-134796.47</v>
      </c>
      <c r="I92" s="135">
        <v>40697944.530000001</v>
      </c>
      <c r="J92" s="129">
        <f t="shared" si="3"/>
        <v>4724082</v>
      </c>
      <c r="K92" s="136"/>
      <c r="L92" s="130">
        <f t="shared" si="4"/>
        <v>35973862.530000001</v>
      </c>
      <c r="M92" s="118"/>
      <c r="N92" s="118"/>
    </row>
    <row r="93" spans="1:14" x14ac:dyDescent="0.35">
      <c r="A93" s="118" t="s">
        <v>171</v>
      </c>
      <c r="B93" s="132">
        <v>37587224.239999995</v>
      </c>
      <c r="C93" s="133">
        <v>541071</v>
      </c>
      <c r="D93" s="133">
        <v>0</v>
      </c>
      <c r="E93" s="133">
        <v>0</v>
      </c>
      <c r="F93" s="133">
        <v>1853415.1400000001</v>
      </c>
      <c r="G93" s="133">
        <v>897310</v>
      </c>
      <c r="H93" s="134">
        <v>219506.53999999998</v>
      </c>
      <c r="I93" s="135">
        <v>41098526.919999994</v>
      </c>
      <c r="J93" s="129">
        <f t="shared" si="3"/>
        <v>1853415.1400000001</v>
      </c>
      <c r="K93" s="136"/>
      <c r="L93" s="130">
        <f t="shared" si="4"/>
        <v>39245111.779999994</v>
      </c>
      <c r="M93" s="118"/>
      <c r="N93" s="118"/>
    </row>
    <row r="94" spans="1:14" x14ac:dyDescent="0.35">
      <c r="A94" s="118" t="s">
        <v>172</v>
      </c>
      <c r="B94" s="132">
        <v>39214151</v>
      </c>
      <c r="C94" s="133">
        <v>2038968</v>
      </c>
      <c r="D94" s="133">
        <v>0</v>
      </c>
      <c r="E94" s="133">
        <v>0</v>
      </c>
      <c r="F94" s="133">
        <v>0</v>
      </c>
      <c r="G94" s="133">
        <v>0</v>
      </c>
      <c r="H94" s="134">
        <v>66786</v>
      </c>
      <c r="I94" s="135">
        <v>41319905</v>
      </c>
      <c r="J94" s="129">
        <f t="shared" si="3"/>
        <v>0</v>
      </c>
      <c r="K94" s="136"/>
      <c r="L94" s="130">
        <f t="shared" si="4"/>
        <v>41319905</v>
      </c>
      <c r="M94" s="118"/>
      <c r="N94" s="118"/>
    </row>
    <row r="95" spans="1:14" x14ac:dyDescent="0.35">
      <c r="A95" s="118" t="s">
        <v>173</v>
      </c>
      <c r="B95" s="132">
        <v>8253028</v>
      </c>
      <c r="C95" s="133">
        <v>10545336</v>
      </c>
      <c r="D95" s="133">
        <v>0</v>
      </c>
      <c r="E95" s="133">
        <v>496174</v>
      </c>
      <c r="F95" s="133">
        <v>20877660</v>
      </c>
      <c r="G95" s="133">
        <v>0</v>
      </c>
      <c r="H95" s="134">
        <v>1844516</v>
      </c>
      <c r="I95" s="135">
        <v>42016714</v>
      </c>
      <c r="J95" s="129">
        <f t="shared" si="3"/>
        <v>20877660</v>
      </c>
      <c r="K95" s="136"/>
      <c r="L95" s="130">
        <f t="shared" si="4"/>
        <v>21139054</v>
      </c>
      <c r="M95" s="118"/>
      <c r="N95" s="118"/>
    </row>
    <row r="96" spans="1:14" x14ac:dyDescent="0.35">
      <c r="A96" s="118" t="s">
        <v>174</v>
      </c>
      <c r="B96" s="132">
        <v>38904111</v>
      </c>
      <c r="C96" s="133">
        <v>3025672</v>
      </c>
      <c r="D96" s="133">
        <v>0</v>
      </c>
      <c r="E96" s="133">
        <v>0</v>
      </c>
      <c r="F96" s="133">
        <v>94970</v>
      </c>
      <c r="G96" s="133">
        <v>243592</v>
      </c>
      <c r="H96" s="134">
        <v>240854</v>
      </c>
      <c r="I96" s="135">
        <v>42509199</v>
      </c>
      <c r="J96" s="129">
        <f t="shared" si="3"/>
        <v>94970</v>
      </c>
      <c r="K96" s="136"/>
      <c r="L96" s="130">
        <f t="shared" si="4"/>
        <v>42414229</v>
      </c>
      <c r="M96" s="118"/>
      <c r="N96" s="118"/>
    </row>
    <row r="97" spans="1:14" x14ac:dyDescent="0.35">
      <c r="A97" s="118" t="s">
        <v>175</v>
      </c>
      <c r="B97" s="132">
        <v>37617629.25</v>
      </c>
      <c r="C97" s="133">
        <v>4621645</v>
      </c>
      <c r="D97" s="133">
        <v>0</v>
      </c>
      <c r="E97" s="133">
        <v>0</v>
      </c>
      <c r="F97" s="133">
        <v>0</v>
      </c>
      <c r="G97" s="133">
        <v>36328</v>
      </c>
      <c r="H97" s="134">
        <v>287782</v>
      </c>
      <c r="I97" s="135">
        <v>42563384.25</v>
      </c>
      <c r="J97" s="129">
        <f t="shared" si="3"/>
        <v>0</v>
      </c>
      <c r="K97" s="136"/>
      <c r="L97" s="130">
        <f t="shared" si="4"/>
        <v>42563384.25</v>
      </c>
      <c r="M97" s="118"/>
      <c r="N97" s="118"/>
    </row>
    <row r="98" spans="1:14" x14ac:dyDescent="0.35">
      <c r="A98" s="118" t="s">
        <v>176</v>
      </c>
      <c r="B98" s="132">
        <v>43410698.649999999</v>
      </c>
      <c r="C98" s="133">
        <v>0</v>
      </c>
      <c r="D98" s="133">
        <v>0</v>
      </c>
      <c r="E98" s="133">
        <v>0</v>
      </c>
      <c r="F98" s="133">
        <v>0</v>
      </c>
      <c r="G98" s="133">
        <v>0</v>
      </c>
      <c r="H98" s="134">
        <v>43397.880000000005</v>
      </c>
      <c r="I98" s="135">
        <v>43454096.530000001</v>
      </c>
      <c r="J98" s="129">
        <f t="shared" si="3"/>
        <v>0</v>
      </c>
      <c r="K98" s="136"/>
      <c r="L98" s="130">
        <f t="shared" si="4"/>
        <v>43454096.530000001</v>
      </c>
      <c r="M98" s="118"/>
      <c r="N98" s="118"/>
    </row>
    <row r="99" spans="1:14" x14ac:dyDescent="0.35">
      <c r="A99" s="118" t="s">
        <v>177</v>
      </c>
      <c r="B99" s="132">
        <v>41017364</v>
      </c>
      <c r="C99" s="133">
        <v>1567291</v>
      </c>
      <c r="D99" s="133">
        <v>40990</v>
      </c>
      <c r="E99" s="133">
        <v>0</v>
      </c>
      <c r="F99" s="133">
        <v>2150498</v>
      </c>
      <c r="G99" s="133">
        <v>930</v>
      </c>
      <c r="H99" s="134">
        <v>-940352.39000000013</v>
      </c>
      <c r="I99" s="135">
        <v>43836720.609999999</v>
      </c>
      <c r="J99" s="129">
        <f t="shared" si="3"/>
        <v>2150498</v>
      </c>
      <c r="K99" s="136"/>
      <c r="L99" s="130">
        <f t="shared" si="4"/>
        <v>41686222.609999999</v>
      </c>
      <c r="M99" s="118"/>
      <c r="N99" s="118"/>
    </row>
    <row r="100" spans="1:14" x14ac:dyDescent="0.35">
      <c r="A100" s="118" t="s">
        <v>178</v>
      </c>
      <c r="B100" s="132">
        <v>30564138</v>
      </c>
      <c r="C100" s="133">
        <v>3943401</v>
      </c>
      <c r="D100" s="133">
        <v>769735</v>
      </c>
      <c r="E100" s="133">
        <v>0</v>
      </c>
      <c r="F100" s="133">
        <v>9035903</v>
      </c>
      <c r="G100" s="133">
        <v>0</v>
      </c>
      <c r="H100" s="134">
        <v>483704</v>
      </c>
      <c r="I100" s="135">
        <v>44796881</v>
      </c>
      <c r="J100" s="129">
        <f t="shared" si="3"/>
        <v>9035903</v>
      </c>
      <c r="K100" s="136"/>
      <c r="L100" s="130">
        <f t="shared" si="4"/>
        <v>35760978</v>
      </c>
      <c r="M100" s="118"/>
      <c r="N100" s="118"/>
    </row>
    <row r="101" spans="1:14" x14ac:dyDescent="0.35">
      <c r="A101" s="118" t="s">
        <v>179</v>
      </c>
      <c r="B101" s="132">
        <v>42531291</v>
      </c>
      <c r="C101" s="133">
        <v>2610594</v>
      </c>
      <c r="D101" s="133">
        <v>0</v>
      </c>
      <c r="E101" s="133">
        <v>0</v>
      </c>
      <c r="F101" s="133">
        <v>271500</v>
      </c>
      <c r="G101" s="133">
        <v>72303</v>
      </c>
      <c r="H101" s="134">
        <v>24788</v>
      </c>
      <c r="I101" s="135">
        <v>45510476</v>
      </c>
      <c r="J101" s="129">
        <f t="shared" si="3"/>
        <v>271500</v>
      </c>
      <c r="K101" s="136"/>
      <c r="L101" s="130">
        <f t="shared" si="4"/>
        <v>45238976</v>
      </c>
      <c r="M101" s="118"/>
      <c r="N101" s="118"/>
    </row>
    <row r="102" spans="1:14" x14ac:dyDescent="0.35">
      <c r="A102" s="118" t="s">
        <v>180</v>
      </c>
      <c r="B102" s="132">
        <v>25536654.829999998</v>
      </c>
      <c r="C102" s="133">
        <v>316099.03000000003</v>
      </c>
      <c r="D102" s="133">
        <v>0</v>
      </c>
      <c r="E102" s="133">
        <v>0</v>
      </c>
      <c r="F102" s="133">
        <v>16064905</v>
      </c>
      <c r="G102" s="133">
        <v>3166889</v>
      </c>
      <c r="H102" s="134">
        <v>1978625</v>
      </c>
      <c r="I102" s="135">
        <v>47063172.859999999</v>
      </c>
      <c r="J102" s="129">
        <f t="shared" si="3"/>
        <v>16064905</v>
      </c>
      <c r="K102" s="136"/>
      <c r="L102" s="130">
        <f t="shared" si="4"/>
        <v>30998267.859999999</v>
      </c>
      <c r="M102" s="118"/>
      <c r="N102" s="118"/>
    </row>
    <row r="103" spans="1:14" x14ac:dyDescent="0.35">
      <c r="A103" s="118" t="s">
        <v>181</v>
      </c>
      <c r="B103" s="132">
        <v>35704309.859999999</v>
      </c>
      <c r="C103" s="133">
        <v>866160.87000000011</v>
      </c>
      <c r="D103" s="133">
        <v>0</v>
      </c>
      <c r="E103" s="133">
        <v>0</v>
      </c>
      <c r="F103" s="133">
        <v>10855880.969999999</v>
      </c>
      <c r="G103" s="133">
        <v>0</v>
      </c>
      <c r="H103" s="134">
        <v>278262.04000000004</v>
      </c>
      <c r="I103" s="135">
        <v>47704613.739999995</v>
      </c>
      <c r="J103" s="129">
        <f t="shared" si="3"/>
        <v>10855880.969999999</v>
      </c>
      <c r="K103" s="136"/>
      <c r="L103" s="130">
        <f t="shared" si="4"/>
        <v>36848732.769999996</v>
      </c>
      <c r="M103" s="118"/>
      <c r="N103" s="118"/>
    </row>
    <row r="104" spans="1:14" x14ac:dyDescent="0.35">
      <c r="A104" s="118" t="s">
        <v>182</v>
      </c>
      <c r="B104" s="132">
        <v>37124306</v>
      </c>
      <c r="C104" s="133">
        <v>3833490</v>
      </c>
      <c r="D104" s="133">
        <v>0</v>
      </c>
      <c r="E104" s="133">
        <v>0</v>
      </c>
      <c r="F104" s="133">
        <v>6100498</v>
      </c>
      <c r="G104" s="133">
        <v>35745</v>
      </c>
      <c r="H104" s="134">
        <v>614517</v>
      </c>
      <c r="I104" s="135">
        <v>47708556</v>
      </c>
      <c r="J104" s="129">
        <f t="shared" si="3"/>
        <v>6100498</v>
      </c>
      <c r="K104" s="136"/>
      <c r="L104" s="130">
        <f t="shared" si="4"/>
        <v>41608058</v>
      </c>
      <c r="M104" s="118"/>
      <c r="N104" s="118"/>
    </row>
    <row r="105" spans="1:14" x14ac:dyDescent="0.35">
      <c r="A105" s="118" t="s">
        <v>183</v>
      </c>
      <c r="B105" s="132">
        <v>36163666</v>
      </c>
      <c r="C105" s="133">
        <v>11683284</v>
      </c>
      <c r="D105" s="133">
        <v>0</v>
      </c>
      <c r="E105" s="133">
        <v>0</v>
      </c>
      <c r="F105" s="133">
        <v>0</v>
      </c>
      <c r="G105" s="133">
        <v>0</v>
      </c>
      <c r="H105" s="134">
        <v>164027</v>
      </c>
      <c r="I105" s="135">
        <v>48010977</v>
      </c>
      <c r="J105" s="129">
        <f t="shared" si="3"/>
        <v>0</v>
      </c>
      <c r="K105" s="136"/>
      <c r="L105" s="130">
        <f t="shared" si="4"/>
        <v>48010977</v>
      </c>
      <c r="M105" s="118"/>
      <c r="N105" s="118"/>
    </row>
    <row r="106" spans="1:14" x14ac:dyDescent="0.35">
      <c r="A106" s="118" t="s">
        <v>184</v>
      </c>
      <c r="B106" s="132">
        <v>37694385.170000002</v>
      </c>
      <c r="C106" s="133">
        <v>7391260.5499999998</v>
      </c>
      <c r="D106" s="133">
        <v>2828472</v>
      </c>
      <c r="E106" s="133">
        <v>0</v>
      </c>
      <c r="F106" s="133">
        <v>604816.28</v>
      </c>
      <c r="G106" s="133">
        <v>15395</v>
      </c>
      <c r="H106" s="134">
        <v>2223.5100000000002</v>
      </c>
      <c r="I106" s="135">
        <v>48536552.509999998</v>
      </c>
      <c r="J106" s="129">
        <f t="shared" si="3"/>
        <v>604816.28</v>
      </c>
      <c r="K106" s="136"/>
      <c r="L106" s="130">
        <f t="shared" si="4"/>
        <v>47931736.229999997</v>
      </c>
      <c r="M106" s="118"/>
      <c r="N106" s="118"/>
    </row>
    <row r="107" spans="1:14" x14ac:dyDescent="0.35">
      <c r="A107" s="118" t="s">
        <v>185</v>
      </c>
      <c r="B107" s="132">
        <v>41262500</v>
      </c>
      <c r="C107" s="133">
        <v>7388696</v>
      </c>
      <c r="D107" s="133">
        <v>0</v>
      </c>
      <c r="E107" s="133">
        <v>0</v>
      </c>
      <c r="F107" s="133">
        <v>0</v>
      </c>
      <c r="G107" s="133">
        <v>157233</v>
      </c>
      <c r="H107" s="134">
        <v>17004</v>
      </c>
      <c r="I107" s="135">
        <v>48825433</v>
      </c>
      <c r="J107" s="129">
        <f t="shared" si="3"/>
        <v>0</v>
      </c>
      <c r="K107" s="136"/>
      <c r="L107" s="130">
        <f t="shared" si="4"/>
        <v>48825433</v>
      </c>
      <c r="M107" s="118"/>
      <c r="N107" s="118"/>
    </row>
    <row r="108" spans="1:14" x14ac:dyDescent="0.35">
      <c r="A108" s="118" t="s">
        <v>186</v>
      </c>
      <c r="B108" s="132">
        <v>18316997.330000002</v>
      </c>
      <c r="C108" s="133">
        <v>19850409.420000002</v>
      </c>
      <c r="D108" s="133">
        <v>0</v>
      </c>
      <c r="E108" s="133">
        <v>897489</v>
      </c>
      <c r="F108" s="133">
        <v>11382954.369999997</v>
      </c>
      <c r="G108" s="133">
        <v>0</v>
      </c>
      <c r="H108" s="134">
        <v>-5416.68</v>
      </c>
      <c r="I108" s="135">
        <v>50442433.439999998</v>
      </c>
      <c r="J108" s="129">
        <f t="shared" si="3"/>
        <v>11382954.369999997</v>
      </c>
      <c r="K108" s="136"/>
      <c r="L108" s="130">
        <f t="shared" si="4"/>
        <v>39059479.07</v>
      </c>
      <c r="M108" s="118"/>
      <c r="N108" s="118"/>
    </row>
    <row r="109" spans="1:14" x14ac:dyDescent="0.35">
      <c r="A109" s="118" t="s">
        <v>187</v>
      </c>
      <c r="B109" s="132">
        <v>26484413.07</v>
      </c>
      <c r="C109" s="133">
        <v>995202.11999999988</v>
      </c>
      <c r="D109" s="133">
        <v>0</v>
      </c>
      <c r="E109" s="133">
        <v>0</v>
      </c>
      <c r="F109" s="133">
        <v>24122206.210000001</v>
      </c>
      <c r="G109" s="133">
        <v>0</v>
      </c>
      <c r="H109" s="134">
        <v>332363.27999999997</v>
      </c>
      <c r="I109" s="135">
        <v>51934184.680000007</v>
      </c>
      <c r="J109" s="129">
        <f t="shared" si="3"/>
        <v>24122206.210000001</v>
      </c>
      <c r="K109" s="136"/>
      <c r="L109" s="130">
        <f t="shared" si="4"/>
        <v>27811978.470000006</v>
      </c>
      <c r="M109" s="118"/>
      <c r="N109" s="118"/>
    </row>
    <row r="110" spans="1:14" x14ac:dyDescent="0.35">
      <c r="A110" s="118" t="s">
        <v>188</v>
      </c>
      <c r="B110" s="132">
        <v>48888320</v>
      </c>
      <c r="C110" s="133">
        <v>0</v>
      </c>
      <c r="D110" s="133">
        <v>0</v>
      </c>
      <c r="E110" s="133">
        <v>2312207</v>
      </c>
      <c r="F110" s="133">
        <v>0</v>
      </c>
      <c r="G110" s="133">
        <v>791768</v>
      </c>
      <c r="H110" s="134">
        <v>261271.63</v>
      </c>
      <c r="I110" s="135">
        <v>52253566.630000003</v>
      </c>
      <c r="J110" s="129">
        <f t="shared" si="3"/>
        <v>0</v>
      </c>
      <c r="K110" s="136"/>
      <c r="L110" s="130">
        <f t="shared" si="4"/>
        <v>52253566.630000003</v>
      </c>
      <c r="M110" s="118"/>
      <c r="N110" s="118"/>
    </row>
    <row r="111" spans="1:14" x14ac:dyDescent="0.35">
      <c r="A111" s="118" t="s">
        <v>189</v>
      </c>
      <c r="B111" s="132">
        <v>38282239.340000004</v>
      </c>
      <c r="C111" s="133">
        <v>3103947</v>
      </c>
      <c r="D111" s="133">
        <v>0</v>
      </c>
      <c r="E111" s="133">
        <v>0</v>
      </c>
      <c r="F111" s="133">
        <v>10578621</v>
      </c>
      <c r="G111" s="133">
        <v>383027</v>
      </c>
      <c r="H111" s="134">
        <v>0</v>
      </c>
      <c r="I111" s="135">
        <v>52347834.340000004</v>
      </c>
      <c r="J111" s="129">
        <f t="shared" si="3"/>
        <v>10578621</v>
      </c>
      <c r="K111" s="136"/>
      <c r="L111" s="130">
        <f t="shared" ref="L111:L142" si="5">(I111-J111)+K111</f>
        <v>41769213.340000004</v>
      </c>
      <c r="M111" s="118"/>
      <c r="N111" s="118"/>
    </row>
    <row r="112" spans="1:14" x14ac:dyDescent="0.35">
      <c r="A112" s="118" t="s">
        <v>190</v>
      </c>
      <c r="B112" s="132">
        <v>50964790.940000005</v>
      </c>
      <c r="C112" s="133">
        <v>1594883.4500000002</v>
      </c>
      <c r="D112" s="133">
        <v>0</v>
      </c>
      <c r="E112" s="133">
        <v>0</v>
      </c>
      <c r="F112" s="133">
        <v>0</v>
      </c>
      <c r="G112" s="133">
        <v>0</v>
      </c>
      <c r="H112" s="134">
        <v>223670.69</v>
      </c>
      <c r="I112" s="135">
        <v>52783345.080000006</v>
      </c>
      <c r="J112" s="129">
        <f t="shared" si="3"/>
        <v>0</v>
      </c>
      <c r="K112" s="136"/>
      <c r="L112" s="130">
        <f t="shared" si="5"/>
        <v>52783345.080000006</v>
      </c>
      <c r="M112" s="118"/>
      <c r="N112" s="118"/>
    </row>
    <row r="113" spans="1:14" x14ac:dyDescent="0.35">
      <c r="A113" s="118" t="s">
        <v>191</v>
      </c>
      <c r="B113" s="132">
        <v>50048615.939999998</v>
      </c>
      <c r="C113" s="133">
        <v>2052208.65</v>
      </c>
      <c r="D113" s="133">
        <v>0</v>
      </c>
      <c r="E113" s="133">
        <v>0</v>
      </c>
      <c r="F113" s="133">
        <v>429563.72</v>
      </c>
      <c r="G113" s="133">
        <v>-276746</v>
      </c>
      <c r="H113" s="134">
        <v>1345262.44</v>
      </c>
      <c r="I113" s="135">
        <v>53598904.749999993</v>
      </c>
      <c r="J113" s="129">
        <f t="shared" si="3"/>
        <v>429563.72</v>
      </c>
      <c r="K113" s="136"/>
      <c r="L113" s="130">
        <f t="shared" si="5"/>
        <v>53169341.029999994</v>
      </c>
      <c r="M113" s="118"/>
      <c r="N113" s="118"/>
    </row>
    <row r="114" spans="1:14" x14ac:dyDescent="0.35">
      <c r="A114" s="118" t="s">
        <v>192</v>
      </c>
      <c r="B114" s="132">
        <v>43864223.709999993</v>
      </c>
      <c r="C114" s="133">
        <v>7715321.5</v>
      </c>
      <c r="D114" s="133">
        <v>0</v>
      </c>
      <c r="E114" s="133">
        <v>0</v>
      </c>
      <c r="F114" s="133">
        <v>1901287.0499999998</v>
      </c>
      <c r="G114" s="133">
        <v>0</v>
      </c>
      <c r="H114" s="134">
        <v>1327372.2999999998</v>
      </c>
      <c r="I114" s="135">
        <v>54808204.559999987</v>
      </c>
      <c r="J114" s="129">
        <f t="shared" si="3"/>
        <v>1901287.0499999998</v>
      </c>
      <c r="K114" s="136"/>
      <c r="L114" s="130">
        <f t="shared" si="5"/>
        <v>52906917.50999999</v>
      </c>
      <c r="M114" s="118"/>
      <c r="N114" s="118"/>
    </row>
    <row r="115" spans="1:14" x14ac:dyDescent="0.35">
      <c r="A115" s="118" t="s">
        <v>193</v>
      </c>
      <c r="B115" s="132">
        <v>38572494.089999996</v>
      </c>
      <c r="C115" s="133">
        <v>12266973.710000003</v>
      </c>
      <c r="D115" s="133">
        <v>0</v>
      </c>
      <c r="E115" s="133">
        <v>0</v>
      </c>
      <c r="F115" s="133">
        <v>4016851.7399999993</v>
      </c>
      <c r="G115" s="133">
        <v>0</v>
      </c>
      <c r="H115" s="134">
        <v>10288.1</v>
      </c>
      <c r="I115" s="135">
        <v>54866607.640000001</v>
      </c>
      <c r="J115" s="129">
        <f t="shared" si="3"/>
        <v>4016851.7399999993</v>
      </c>
      <c r="K115" s="136"/>
      <c r="L115" s="130">
        <f t="shared" si="5"/>
        <v>50849755.899999999</v>
      </c>
      <c r="M115" s="118"/>
      <c r="N115" s="118"/>
    </row>
    <row r="116" spans="1:14" x14ac:dyDescent="0.35">
      <c r="A116" s="118" t="s">
        <v>194</v>
      </c>
      <c r="B116" s="132">
        <v>31720302.149999999</v>
      </c>
      <c r="C116" s="133">
        <v>290993.05</v>
      </c>
      <c r="D116" s="133">
        <v>3032391</v>
      </c>
      <c r="E116" s="133">
        <v>2119327</v>
      </c>
      <c r="F116" s="133">
        <v>13920474.059999999</v>
      </c>
      <c r="G116" s="133">
        <v>6940258</v>
      </c>
      <c r="H116" s="134">
        <v>158290.12</v>
      </c>
      <c r="I116" s="135">
        <v>58182035.380000003</v>
      </c>
      <c r="J116" s="129">
        <f t="shared" si="3"/>
        <v>13920474.059999999</v>
      </c>
      <c r="K116" s="136"/>
      <c r="L116" s="130">
        <f t="shared" si="5"/>
        <v>44261561.320000008</v>
      </c>
      <c r="M116" s="118"/>
      <c r="N116" s="118"/>
    </row>
    <row r="117" spans="1:14" x14ac:dyDescent="0.35">
      <c r="A117" s="118" t="s">
        <v>195</v>
      </c>
      <c r="B117" s="132">
        <v>51982338</v>
      </c>
      <c r="C117" s="133">
        <v>4663997</v>
      </c>
      <c r="D117" s="133">
        <v>0</v>
      </c>
      <c r="E117" s="133">
        <v>0</v>
      </c>
      <c r="F117" s="133">
        <v>2935319</v>
      </c>
      <c r="G117" s="133">
        <v>-909542</v>
      </c>
      <c r="H117" s="134">
        <v>52027</v>
      </c>
      <c r="I117" s="135">
        <v>58724139</v>
      </c>
      <c r="J117" s="129">
        <f t="shared" si="3"/>
        <v>2935319</v>
      </c>
      <c r="K117" s="136"/>
      <c r="L117" s="130">
        <f t="shared" si="5"/>
        <v>55788820</v>
      </c>
      <c r="M117" s="118"/>
      <c r="N117" s="118"/>
    </row>
    <row r="118" spans="1:14" x14ac:dyDescent="0.35">
      <c r="A118" s="118" t="s">
        <v>196</v>
      </c>
      <c r="B118" s="132">
        <v>40830292.750000007</v>
      </c>
      <c r="C118" s="133">
        <v>11703187.34</v>
      </c>
      <c r="D118" s="133">
        <v>0</v>
      </c>
      <c r="E118" s="133">
        <v>0</v>
      </c>
      <c r="F118" s="133">
        <v>6573009.5599999996</v>
      </c>
      <c r="G118" s="133">
        <v>732310</v>
      </c>
      <c r="H118" s="134">
        <v>0</v>
      </c>
      <c r="I118" s="135">
        <v>59838799.650000006</v>
      </c>
      <c r="J118" s="129">
        <f t="shared" si="3"/>
        <v>6573009.5599999996</v>
      </c>
      <c r="K118" s="136"/>
      <c r="L118" s="130">
        <f t="shared" si="5"/>
        <v>53265790.090000004</v>
      </c>
      <c r="M118" s="118"/>
      <c r="N118" s="118"/>
    </row>
    <row r="119" spans="1:14" x14ac:dyDescent="0.35">
      <c r="A119" s="118" t="s">
        <v>197</v>
      </c>
      <c r="B119" s="132">
        <v>50620035.310000002</v>
      </c>
      <c r="C119" s="133">
        <v>7657200.9700000007</v>
      </c>
      <c r="D119" s="133">
        <v>0</v>
      </c>
      <c r="E119" s="133">
        <v>0</v>
      </c>
      <c r="F119" s="133">
        <v>1440433.2399999998</v>
      </c>
      <c r="G119" s="133">
        <v>0</v>
      </c>
      <c r="H119" s="134">
        <v>162356.72999999998</v>
      </c>
      <c r="I119" s="135">
        <v>59880026.25</v>
      </c>
      <c r="J119" s="129">
        <f t="shared" si="3"/>
        <v>1440433.2399999998</v>
      </c>
      <c r="K119" s="136"/>
      <c r="L119" s="130">
        <f t="shared" si="5"/>
        <v>58439593.009999998</v>
      </c>
      <c r="M119" s="118"/>
      <c r="N119" s="118"/>
    </row>
    <row r="120" spans="1:14" x14ac:dyDescent="0.35">
      <c r="A120" s="118" t="s">
        <v>198</v>
      </c>
      <c r="B120" s="132">
        <v>58700862.969999999</v>
      </c>
      <c r="C120" s="133">
        <v>245715.98000000004</v>
      </c>
      <c r="D120" s="133">
        <v>550159</v>
      </c>
      <c r="E120" s="133">
        <v>933479</v>
      </c>
      <c r="F120" s="133">
        <v>0</v>
      </c>
      <c r="G120" s="133">
        <v>0</v>
      </c>
      <c r="H120" s="134">
        <v>853478.25</v>
      </c>
      <c r="I120" s="135">
        <v>61283695.199999996</v>
      </c>
      <c r="J120" s="129">
        <f t="shared" si="3"/>
        <v>0</v>
      </c>
      <c r="K120" s="136"/>
      <c r="L120" s="130">
        <f t="shared" si="5"/>
        <v>61283695.199999996</v>
      </c>
      <c r="M120" s="118"/>
      <c r="N120" s="118"/>
    </row>
    <row r="121" spans="1:14" x14ac:dyDescent="0.35">
      <c r="A121" s="118" t="s">
        <v>199</v>
      </c>
      <c r="B121" s="132">
        <v>41835862</v>
      </c>
      <c r="C121" s="133">
        <v>1951475</v>
      </c>
      <c r="D121" s="133">
        <v>317828</v>
      </c>
      <c r="E121" s="133">
        <v>9027132</v>
      </c>
      <c r="F121" s="133">
        <v>8404885</v>
      </c>
      <c r="G121" s="133">
        <v>35691</v>
      </c>
      <c r="H121" s="134">
        <v>19153</v>
      </c>
      <c r="I121" s="135">
        <v>61592026</v>
      </c>
      <c r="J121" s="129">
        <f t="shared" si="3"/>
        <v>8404885</v>
      </c>
      <c r="K121" s="136"/>
      <c r="L121" s="130">
        <f t="shared" si="5"/>
        <v>53187141</v>
      </c>
      <c r="M121" s="118"/>
      <c r="N121" s="118"/>
    </row>
    <row r="122" spans="1:14" x14ac:dyDescent="0.35">
      <c r="A122" s="118" t="s">
        <v>200</v>
      </c>
      <c r="B122" s="132">
        <v>47214762</v>
      </c>
      <c r="C122" s="133">
        <v>8006492</v>
      </c>
      <c r="D122" s="133">
        <v>0</v>
      </c>
      <c r="E122" s="133">
        <v>0</v>
      </c>
      <c r="F122" s="133">
        <v>7652824</v>
      </c>
      <c r="G122" s="133">
        <v>0</v>
      </c>
      <c r="H122" s="134">
        <v>681533</v>
      </c>
      <c r="I122" s="135">
        <v>63555611</v>
      </c>
      <c r="J122" s="129">
        <f t="shared" si="3"/>
        <v>7652824</v>
      </c>
      <c r="K122" s="136"/>
      <c r="L122" s="130">
        <f t="shared" si="5"/>
        <v>55902787</v>
      </c>
      <c r="M122" s="118"/>
      <c r="N122" s="118"/>
    </row>
    <row r="123" spans="1:14" x14ac:dyDescent="0.35">
      <c r="A123" s="118" t="s">
        <v>201</v>
      </c>
      <c r="B123" s="132">
        <v>53640054.939999998</v>
      </c>
      <c r="C123" s="133">
        <v>6727217.7699999996</v>
      </c>
      <c r="D123" s="133">
        <v>0</v>
      </c>
      <c r="E123" s="133">
        <v>0</v>
      </c>
      <c r="F123" s="133">
        <v>4212873.79</v>
      </c>
      <c r="G123" s="133">
        <v>0</v>
      </c>
      <c r="H123" s="134">
        <v>292626.87</v>
      </c>
      <c r="I123" s="135">
        <v>64872773.36999999</v>
      </c>
      <c r="J123" s="129">
        <f t="shared" si="3"/>
        <v>4212873.79</v>
      </c>
      <c r="K123" s="136"/>
      <c r="L123" s="130">
        <f t="shared" si="5"/>
        <v>60659899.579999991</v>
      </c>
      <c r="M123" s="118"/>
      <c r="N123" s="118"/>
    </row>
    <row r="124" spans="1:14" x14ac:dyDescent="0.35">
      <c r="A124" s="118" t="s">
        <v>202</v>
      </c>
      <c r="B124" s="132">
        <v>61236015</v>
      </c>
      <c r="C124" s="133">
        <v>3621210</v>
      </c>
      <c r="D124" s="133">
        <v>0</v>
      </c>
      <c r="E124" s="133">
        <v>0</v>
      </c>
      <c r="F124" s="133">
        <v>0</v>
      </c>
      <c r="G124" s="133">
        <v>0</v>
      </c>
      <c r="H124" s="134">
        <v>98808</v>
      </c>
      <c r="I124" s="135">
        <v>64956033</v>
      </c>
      <c r="J124" s="129">
        <f t="shared" si="3"/>
        <v>0</v>
      </c>
      <c r="K124" s="136"/>
      <c r="L124" s="130">
        <f t="shared" si="5"/>
        <v>64956033</v>
      </c>
      <c r="M124" s="118"/>
      <c r="N124" s="118"/>
    </row>
    <row r="125" spans="1:14" x14ac:dyDescent="0.35">
      <c r="A125" s="118" t="s">
        <v>203</v>
      </c>
      <c r="B125" s="132">
        <v>63399763.130000003</v>
      </c>
      <c r="C125" s="133">
        <v>2432439.9900000002</v>
      </c>
      <c r="D125" s="133">
        <v>0</v>
      </c>
      <c r="E125" s="133">
        <v>0</v>
      </c>
      <c r="F125" s="133">
        <v>91697.010000000009</v>
      </c>
      <c r="G125" s="133">
        <v>0</v>
      </c>
      <c r="H125" s="134">
        <v>616690.49000000011</v>
      </c>
      <c r="I125" s="135">
        <v>66540590.620000005</v>
      </c>
      <c r="J125" s="129">
        <f t="shared" si="3"/>
        <v>91697.010000000009</v>
      </c>
      <c r="K125" s="136"/>
      <c r="L125" s="130">
        <f t="shared" si="5"/>
        <v>66448893.610000007</v>
      </c>
      <c r="M125" s="118"/>
      <c r="N125" s="118"/>
    </row>
    <row r="126" spans="1:14" x14ac:dyDescent="0.35">
      <c r="A126" s="118" t="s">
        <v>204</v>
      </c>
      <c r="B126" s="132">
        <v>50298676.579999991</v>
      </c>
      <c r="C126" s="133">
        <v>17002874.259999998</v>
      </c>
      <c r="D126" s="133">
        <v>0</v>
      </c>
      <c r="E126" s="133">
        <v>0</v>
      </c>
      <c r="F126" s="133">
        <v>0</v>
      </c>
      <c r="G126" s="133">
        <v>21149</v>
      </c>
      <c r="H126" s="134">
        <v>65290.979999999996</v>
      </c>
      <c r="I126" s="135">
        <v>67387990.819999993</v>
      </c>
      <c r="J126" s="129">
        <f t="shared" si="3"/>
        <v>0</v>
      </c>
      <c r="K126" s="136"/>
      <c r="L126" s="130">
        <f t="shared" si="5"/>
        <v>67387990.819999993</v>
      </c>
      <c r="M126" s="118"/>
      <c r="N126" s="118"/>
    </row>
    <row r="127" spans="1:14" x14ac:dyDescent="0.35">
      <c r="A127" s="118" t="s">
        <v>205</v>
      </c>
      <c r="B127" s="132">
        <v>50909454</v>
      </c>
      <c r="C127" s="133">
        <v>2747486</v>
      </c>
      <c r="D127" s="133">
        <v>18024</v>
      </c>
      <c r="E127" s="133">
        <v>0</v>
      </c>
      <c r="F127" s="133">
        <v>17961573</v>
      </c>
      <c r="G127" s="133">
        <v>76996</v>
      </c>
      <c r="H127" s="134">
        <v>31233</v>
      </c>
      <c r="I127" s="135">
        <v>71744766</v>
      </c>
      <c r="J127" s="129">
        <f t="shared" si="3"/>
        <v>17961573</v>
      </c>
      <c r="K127" s="136"/>
      <c r="L127" s="130">
        <f t="shared" si="5"/>
        <v>53783193</v>
      </c>
      <c r="M127" s="118"/>
      <c r="N127" s="118"/>
    </row>
    <row r="128" spans="1:14" x14ac:dyDescent="0.35">
      <c r="A128" s="118" t="s">
        <v>206</v>
      </c>
      <c r="B128" s="132">
        <v>62090976.089999996</v>
      </c>
      <c r="C128" s="133">
        <v>8929609.9199999999</v>
      </c>
      <c r="D128" s="133">
        <v>0</v>
      </c>
      <c r="E128" s="133">
        <v>0</v>
      </c>
      <c r="F128" s="133">
        <v>1601760.9100000001</v>
      </c>
      <c r="G128" s="133">
        <v>0</v>
      </c>
      <c r="H128" s="134">
        <v>740643.04</v>
      </c>
      <c r="I128" s="135">
        <v>73362989.959999993</v>
      </c>
      <c r="J128" s="129">
        <f t="shared" si="3"/>
        <v>1601760.9100000001</v>
      </c>
      <c r="K128" s="136"/>
      <c r="L128" s="130">
        <f t="shared" si="5"/>
        <v>71761229.049999997</v>
      </c>
      <c r="M128" s="118"/>
      <c r="N128" s="118"/>
    </row>
    <row r="129" spans="1:14" x14ac:dyDescent="0.35">
      <c r="A129" s="118" t="s">
        <v>207</v>
      </c>
      <c r="B129" s="132">
        <v>50370756.68</v>
      </c>
      <c r="C129" s="133">
        <v>1458601.9100000001</v>
      </c>
      <c r="D129" s="133">
        <v>9536747</v>
      </c>
      <c r="E129" s="133">
        <v>0</v>
      </c>
      <c r="F129" s="133">
        <v>12636611.48</v>
      </c>
      <c r="G129" s="133">
        <v>0</v>
      </c>
      <c r="H129" s="134">
        <v>0</v>
      </c>
      <c r="I129" s="135">
        <v>74002717.070000008</v>
      </c>
      <c r="J129" s="129">
        <f t="shared" si="3"/>
        <v>12636611.48</v>
      </c>
      <c r="K129" s="136"/>
      <c r="L129" s="130">
        <f t="shared" si="5"/>
        <v>61366105.590000004</v>
      </c>
      <c r="M129" s="118"/>
      <c r="N129" s="118"/>
    </row>
    <row r="130" spans="1:14" x14ac:dyDescent="0.35">
      <c r="A130" s="118" t="s">
        <v>208</v>
      </c>
      <c r="B130" s="132">
        <v>73598220</v>
      </c>
      <c r="C130" s="133">
        <v>2883413.58</v>
      </c>
      <c r="D130" s="133">
        <v>0</v>
      </c>
      <c r="E130" s="133">
        <v>0</v>
      </c>
      <c r="F130" s="133">
        <v>0</v>
      </c>
      <c r="G130" s="133">
        <v>0</v>
      </c>
      <c r="H130" s="134">
        <v>0</v>
      </c>
      <c r="I130" s="135">
        <v>76481633.579999998</v>
      </c>
      <c r="J130" s="129">
        <f t="shared" si="3"/>
        <v>0</v>
      </c>
      <c r="K130" s="136"/>
      <c r="L130" s="130">
        <f t="shared" si="5"/>
        <v>76481633.579999998</v>
      </c>
      <c r="M130" s="118"/>
      <c r="N130" s="118"/>
    </row>
    <row r="131" spans="1:14" x14ac:dyDescent="0.35">
      <c r="A131" s="118" t="s">
        <v>209</v>
      </c>
      <c r="B131" s="132">
        <v>66561781.420000002</v>
      </c>
      <c r="C131" s="133">
        <v>3577808.4299999997</v>
      </c>
      <c r="D131" s="133">
        <v>0</v>
      </c>
      <c r="E131" s="133">
        <v>715397</v>
      </c>
      <c r="F131" s="133">
        <v>6328286.8399999999</v>
      </c>
      <c r="G131" s="133">
        <v>0</v>
      </c>
      <c r="H131" s="134">
        <v>285123.67000000004</v>
      </c>
      <c r="I131" s="135">
        <v>77468397.359999999</v>
      </c>
      <c r="J131" s="129">
        <f t="shared" si="3"/>
        <v>6328286.8399999999</v>
      </c>
      <c r="K131" s="136"/>
      <c r="L131" s="130">
        <f t="shared" si="5"/>
        <v>71140110.519999996</v>
      </c>
      <c r="M131" s="118"/>
      <c r="N131" s="118"/>
    </row>
    <row r="132" spans="1:14" x14ac:dyDescent="0.35">
      <c r="A132" s="118" t="s">
        <v>210</v>
      </c>
      <c r="B132" s="132">
        <v>73114592</v>
      </c>
      <c r="C132" s="133">
        <v>4770388</v>
      </c>
      <c r="D132" s="133">
        <v>0</v>
      </c>
      <c r="E132" s="133">
        <v>0</v>
      </c>
      <c r="F132" s="133">
        <v>0</v>
      </c>
      <c r="G132" s="133">
        <v>0</v>
      </c>
      <c r="H132" s="134">
        <v>121824</v>
      </c>
      <c r="I132" s="135">
        <v>78006804</v>
      </c>
      <c r="J132" s="129">
        <f t="shared" si="3"/>
        <v>0</v>
      </c>
      <c r="K132" s="136"/>
      <c r="L132" s="130">
        <f t="shared" si="5"/>
        <v>78006804</v>
      </c>
      <c r="M132" s="118"/>
      <c r="N132" s="118"/>
    </row>
    <row r="133" spans="1:14" x14ac:dyDescent="0.35">
      <c r="A133" s="118" t="s">
        <v>211</v>
      </c>
      <c r="B133" s="132">
        <v>68605199.360000014</v>
      </c>
      <c r="C133" s="133">
        <v>2876510.78</v>
      </c>
      <c r="D133" s="133">
        <v>0</v>
      </c>
      <c r="E133" s="133">
        <v>0</v>
      </c>
      <c r="F133" s="133">
        <v>6503144.9900000002</v>
      </c>
      <c r="G133" s="133">
        <v>50593</v>
      </c>
      <c r="H133" s="134">
        <v>554153.81000000006</v>
      </c>
      <c r="I133" s="135">
        <v>78589601.940000013</v>
      </c>
      <c r="J133" s="129">
        <f t="shared" si="3"/>
        <v>6503144.9900000002</v>
      </c>
      <c r="K133" s="136"/>
      <c r="L133" s="130">
        <f t="shared" si="5"/>
        <v>72086456.950000018</v>
      </c>
      <c r="M133" s="118"/>
      <c r="N133" s="118"/>
    </row>
    <row r="134" spans="1:14" x14ac:dyDescent="0.35">
      <c r="A134" s="118" t="s">
        <v>212</v>
      </c>
      <c r="B134" s="132">
        <v>63562732</v>
      </c>
      <c r="C134" s="133">
        <v>828043</v>
      </c>
      <c r="D134" s="133">
        <v>0</v>
      </c>
      <c r="E134" s="133">
        <v>0</v>
      </c>
      <c r="F134" s="133">
        <v>17017161</v>
      </c>
      <c r="G134" s="133">
        <v>0</v>
      </c>
      <c r="H134" s="134">
        <v>322431</v>
      </c>
      <c r="I134" s="135">
        <v>81730367</v>
      </c>
      <c r="J134" s="129">
        <f t="shared" ref="J134:J158" si="6">+F134</f>
        <v>17017161</v>
      </c>
      <c r="K134" s="136"/>
      <c r="L134" s="130">
        <f t="shared" si="5"/>
        <v>64713206</v>
      </c>
      <c r="M134" s="118"/>
      <c r="N134" s="118"/>
    </row>
    <row r="135" spans="1:14" x14ac:dyDescent="0.35">
      <c r="A135" s="118" t="s">
        <v>213</v>
      </c>
      <c r="B135" s="132">
        <v>54362519</v>
      </c>
      <c r="C135" s="133">
        <v>26844856</v>
      </c>
      <c r="D135" s="133">
        <v>0</v>
      </c>
      <c r="E135" s="133">
        <v>0</v>
      </c>
      <c r="F135" s="133">
        <v>1172035</v>
      </c>
      <c r="G135" s="133">
        <v>825159</v>
      </c>
      <c r="H135" s="134">
        <v>-367503</v>
      </c>
      <c r="I135" s="135">
        <v>82837066</v>
      </c>
      <c r="J135" s="129">
        <f t="shared" si="6"/>
        <v>1172035</v>
      </c>
      <c r="K135" s="136"/>
      <c r="L135" s="130">
        <f t="shared" si="5"/>
        <v>81665031</v>
      </c>
      <c r="M135" s="118"/>
      <c r="N135" s="118"/>
    </row>
    <row r="136" spans="1:14" x14ac:dyDescent="0.35">
      <c r="A136" s="118" t="s">
        <v>214</v>
      </c>
      <c r="B136" s="132">
        <v>70618838</v>
      </c>
      <c r="C136" s="133">
        <v>1207736</v>
      </c>
      <c r="D136" s="133">
        <v>0</v>
      </c>
      <c r="E136" s="133">
        <v>3500000</v>
      </c>
      <c r="F136" s="133">
        <v>7313722</v>
      </c>
      <c r="G136" s="133">
        <v>797532</v>
      </c>
      <c r="H136" s="134">
        <v>0</v>
      </c>
      <c r="I136" s="135">
        <v>83437828</v>
      </c>
      <c r="J136" s="129">
        <f t="shared" si="6"/>
        <v>7313722</v>
      </c>
      <c r="K136" s="136"/>
      <c r="L136" s="130">
        <f t="shared" si="5"/>
        <v>76124106</v>
      </c>
      <c r="M136" s="118"/>
      <c r="N136" s="118"/>
    </row>
    <row r="137" spans="1:14" x14ac:dyDescent="0.35">
      <c r="A137" s="118" t="s">
        <v>215</v>
      </c>
      <c r="B137" s="132">
        <v>76129272.699999988</v>
      </c>
      <c r="C137" s="133">
        <v>4572798</v>
      </c>
      <c r="D137" s="133">
        <v>0</v>
      </c>
      <c r="E137" s="133">
        <v>3399996</v>
      </c>
      <c r="F137" s="133">
        <v>44208.17</v>
      </c>
      <c r="G137" s="133">
        <v>0</v>
      </c>
      <c r="H137" s="134">
        <v>110931</v>
      </c>
      <c r="I137" s="135">
        <v>84257205.86999999</v>
      </c>
      <c r="J137" s="129">
        <f t="shared" si="6"/>
        <v>44208.17</v>
      </c>
      <c r="K137" s="136"/>
      <c r="L137" s="130">
        <f t="shared" si="5"/>
        <v>84212997.699999988</v>
      </c>
      <c r="M137" s="118"/>
      <c r="N137" s="118"/>
    </row>
    <row r="138" spans="1:14" x14ac:dyDescent="0.35">
      <c r="A138" s="118" t="s">
        <v>216</v>
      </c>
      <c r="B138" s="132">
        <v>82267419</v>
      </c>
      <c r="C138" s="133">
        <v>1204868</v>
      </c>
      <c r="D138" s="133">
        <v>0</v>
      </c>
      <c r="E138" s="133">
        <v>0</v>
      </c>
      <c r="F138" s="133">
        <v>0</v>
      </c>
      <c r="G138" s="133">
        <v>61896</v>
      </c>
      <c r="H138" s="134">
        <v>929744</v>
      </c>
      <c r="I138" s="135">
        <v>84463927</v>
      </c>
      <c r="J138" s="129">
        <f t="shared" si="6"/>
        <v>0</v>
      </c>
      <c r="K138" s="136"/>
      <c r="L138" s="130">
        <f t="shared" si="5"/>
        <v>84463927</v>
      </c>
      <c r="M138" s="118"/>
      <c r="N138" s="118"/>
    </row>
    <row r="139" spans="1:14" x14ac:dyDescent="0.35">
      <c r="A139" s="118" t="s">
        <v>217</v>
      </c>
      <c r="B139" s="132">
        <v>79843912.189999998</v>
      </c>
      <c r="C139" s="133">
        <v>13806523.550000001</v>
      </c>
      <c r="D139" s="133">
        <v>0</v>
      </c>
      <c r="E139" s="133">
        <v>0</v>
      </c>
      <c r="F139" s="133">
        <v>0</v>
      </c>
      <c r="G139" s="133">
        <v>1206268</v>
      </c>
      <c r="H139" s="134">
        <v>0</v>
      </c>
      <c r="I139" s="135">
        <v>94856703.739999995</v>
      </c>
      <c r="J139" s="129">
        <f t="shared" si="6"/>
        <v>0</v>
      </c>
      <c r="K139" s="136"/>
      <c r="L139" s="130">
        <f t="shared" si="5"/>
        <v>94856703.739999995</v>
      </c>
      <c r="M139" s="118"/>
      <c r="N139" s="118"/>
    </row>
    <row r="140" spans="1:14" x14ac:dyDescent="0.35">
      <c r="A140" s="118" t="s">
        <v>218</v>
      </c>
      <c r="B140" s="132">
        <v>47354904.450000003</v>
      </c>
      <c r="C140" s="133">
        <v>25560308.020000003</v>
      </c>
      <c r="D140" s="133">
        <v>8479</v>
      </c>
      <c r="E140" s="133">
        <v>0</v>
      </c>
      <c r="F140" s="133">
        <v>26285273.160000004</v>
      </c>
      <c r="G140" s="133">
        <v>293137</v>
      </c>
      <c r="H140" s="134">
        <v>0</v>
      </c>
      <c r="I140" s="135">
        <v>99502101.629999995</v>
      </c>
      <c r="J140" s="129">
        <f t="shared" si="6"/>
        <v>26285273.160000004</v>
      </c>
      <c r="K140" s="136"/>
      <c r="L140" s="130">
        <f t="shared" si="5"/>
        <v>73216828.469999999</v>
      </c>
      <c r="M140" s="118"/>
      <c r="N140" s="118"/>
    </row>
    <row r="141" spans="1:14" x14ac:dyDescent="0.35">
      <c r="A141" s="118" t="s">
        <v>219</v>
      </c>
      <c r="B141" s="132">
        <v>101071937.72999999</v>
      </c>
      <c r="C141" s="133">
        <v>1055405.3999999999</v>
      </c>
      <c r="D141" s="133">
        <v>0</v>
      </c>
      <c r="E141" s="133">
        <v>0</v>
      </c>
      <c r="F141" s="133">
        <v>185</v>
      </c>
      <c r="G141" s="133">
        <v>6205718</v>
      </c>
      <c r="H141" s="134">
        <v>66000</v>
      </c>
      <c r="I141" s="135">
        <v>108399246.13</v>
      </c>
      <c r="J141" s="129">
        <f t="shared" si="6"/>
        <v>185</v>
      </c>
      <c r="K141" s="136"/>
      <c r="L141" s="130">
        <f t="shared" si="5"/>
        <v>108399061.13</v>
      </c>
      <c r="M141" s="118"/>
      <c r="N141" s="118"/>
    </row>
    <row r="142" spans="1:14" x14ac:dyDescent="0.35">
      <c r="A142" s="118" t="s">
        <v>220</v>
      </c>
      <c r="B142" s="132">
        <v>92465682</v>
      </c>
      <c r="C142" s="133">
        <v>11487830</v>
      </c>
      <c r="D142" s="133">
        <v>1600284</v>
      </c>
      <c r="E142" s="133">
        <v>0</v>
      </c>
      <c r="F142" s="133">
        <v>2065592</v>
      </c>
      <c r="G142" s="133">
        <v>0</v>
      </c>
      <c r="H142" s="134">
        <v>992313</v>
      </c>
      <c r="I142" s="135">
        <v>108611701</v>
      </c>
      <c r="J142" s="129">
        <f t="shared" si="6"/>
        <v>2065592</v>
      </c>
      <c r="K142" s="136"/>
      <c r="L142" s="130">
        <f t="shared" si="5"/>
        <v>106546109</v>
      </c>
      <c r="M142" s="118"/>
      <c r="N142" s="118"/>
    </row>
    <row r="143" spans="1:14" x14ac:dyDescent="0.35">
      <c r="A143" s="118" t="s">
        <v>221</v>
      </c>
      <c r="B143" s="132">
        <v>73912446.979999989</v>
      </c>
      <c r="C143" s="133">
        <v>20058471.200000003</v>
      </c>
      <c r="D143" s="133">
        <v>0</v>
      </c>
      <c r="E143" s="133">
        <v>0</v>
      </c>
      <c r="F143" s="133">
        <v>7245588.8100000005</v>
      </c>
      <c r="G143" s="133">
        <v>9766169</v>
      </c>
      <c r="H143" s="134">
        <v>61656.72</v>
      </c>
      <c r="I143" s="135">
        <v>111044332.70999999</v>
      </c>
      <c r="J143" s="129">
        <f t="shared" si="6"/>
        <v>7245588.8100000005</v>
      </c>
      <c r="K143" s="136"/>
      <c r="L143" s="130">
        <f t="shared" ref="L143:L158" si="7">(I143-J143)+K143</f>
        <v>103798743.89999999</v>
      </c>
      <c r="M143" s="118"/>
      <c r="N143" s="118"/>
    </row>
    <row r="144" spans="1:14" x14ac:dyDescent="0.35">
      <c r="A144" s="118" t="s">
        <v>222</v>
      </c>
      <c r="B144" s="132">
        <v>66078582</v>
      </c>
      <c r="C144" s="133">
        <v>933568</v>
      </c>
      <c r="D144" s="133">
        <v>733462</v>
      </c>
      <c r="E144" s="133">
        <v>0</v>
      </c>
      <c r="F144" s="133">
        <v>45363879</v>
      </c>
      <c r="G144" s="133">
        <v>0</v>
      </c>
      <c r="H144" s="134">
        <v>346566</v>
      </c>
      <c r="I144" s="135">
        <v>113456057</v>
      </c>
      <c r="J144" s="129">
        <f t="shared" si="6"/>
        <v>45363879</v>
      </c>
      <c r="K144" s="136"/>
      <c r="L144" s="130">
        <f t="shared" si="7"/>
        <v>68092178</v>
      </c>
      <c r="M144" s="118"/>
      <c r="N144" s="118"/>
    </row>
    <row r="145" spans="1:14" x14ac:dyDescent="0.35">
      <c r="A145" s="118" t="s">
        <v>223</v>
      </c>
      <c r="B145" s="132">
        <v>95819513</v>
      </c>
      <c r="C145" s="133">
        <v>15999894</v>
      </c>
      <c r="D145" s="133">
        <v>0</v>
      </c>
      <c r="E145" s="133">
        <v>0</v>
      </c>
      <c r="F145" s="133">
        <v>0</v>
      </c>
      <c r="G145" s="133">
        <v>5907378</v>
      </c>
      <c r="H145" s="134">
        <v>0</v>
      </c>
      <c r="I145" s="135">
        <v>117726785</v>
      </c>
      <c r="J145" s="129">
        <f t="shared" si="6"/>
        <v>0</v>
      </c>
      <c r="K145" s="136"/>
      <c r="L145" s="130">
        <f t="shared" si="7"/>
        <v>117726785</v>
      </c>
      <c r="M145" s="118"/>
      <c r="N145" s="118"/>
    </row>
    <row r="146" spans="1:14" x14ac:dyDescent="0.35">
      <c r="A146" s="118" t="s">
        <v>224</v>
      </c>
      <c r="B146" s="132">
        <v>116101368</v>
      </c>
      <c r="C146" s="133">
        <v>6819931</v>
      </c>
      <c r="D146" s="133">
        <v>0</v>
      </c>
      <c r="E146" s="133">
        <v>-3459890</v>
      </c>
      <c r="F146" s="133">
        <v>0</v>
      </c>
      <c r="G146" s="133">
        <v>15656</v>
      </c>
      <c r="H146" s="134">
        <v>0</v>
      </c>
      <c r="I146" s="135">
        <v>119477065</v>
      </c>
      <c r="J146" s="129">
        <f t="shared" si="6"/>
        <v>0</v>
      </c>
      <c r="K146" s="136"/>
      <c r="L146" s="130">
        <f t="shared" si="7"/>
        <v>119477065</v>
      </c>
      <c r="M146" s="118"/>
      <c r="N146" s="118"/>
    </row>
    <row r="147" spans="1:14" x14ac:dyDescent="0.35">
      <c r="A147" s="118" t="s">
        <v>225</v>
      </c>
      <c r="B147" s="132">
        <v>99065191.799999997</v>
      </c>
      <c r="C147" s="133">
        <v>18399693.370000001</v>
      </c>
      <c r="D147" s="133">
        <v>7374156</v>
      </c>
      <c r="E147" s="133">
        <v>0</v>
      </c>
      <c r="F147" s="133">
        <v>6372335.8399999989</v>
      </c>
      <c r="G147" s="133">
        <v>0</v>
      </c>
      <c r="H147" s="134">
        <v>540775.43999999994</v>
      </c>
      <c r="I147" s="135">
        <v>131752152.45</v>
      </c>
      <c r="J147" s="129">
        <f t="shared" si="6"/>
        <v>6372335.8399999989</v>
      </c>
      <c r="K147" s="136"/>
      <c r="L147" s="130">
        <f t="shared" si="7"/>
        <v>125379816.61</v>
      </c>
      <c r="M147" s="118"/>
      <c r="N147" s="118"/>
    </row>
    <row r="148" spans="1:14" x14ac:dyDescent="0.35">
      <c r="A148" s="118" t="s">
        <v>226</v>
      </c>
      <c r="B148" s="132">
        <v>128904579</v>
      </c>
      <c r="C148" s="133">
        <v>9099670.6799999997</v>
      </c>
      <c r="D148" s="133">
        <v>0</v>
      </c>
      <c r="E148" s="133">
        <v>498038</v>
      </c>
      <c r="F148" s="133">
        <v>0</v>
      </c>
      <c r="G148" s="133">
        <v>464017</v>
      </c>
      <c r="H148" s="134">
        <v>0</v>
      </c>
      <c r="I148" s="135">
        <v>138966304.68000001</v>
      </c>
      <c r="J148" s="129">
        <f t="shared" si="6"/>
        <v>0</v>
      </c>
      <c r="K148" s="136"/>
      <c r="L148" s="130">
        <f t="shared" si="7"/>
        <v>138966304.68000001</v>
      </c>
      <c r="M148" s="118"/>
      <c r="N148" s="118"/>
    </row>
    <row r="149" spans="1:14" x14ac:dyDescent="0.35">
      <c r="A149" s="118" t="s">
        <v>227</v>
      </c>
      <c r="B149" s="132">
        <v>90706886.739999995</v>
      </c>
      <c r="C149" s="133">
        <v>8230981.7700000014</v>
      </c>
      <c r="D149" s="133">
        <v>9893617</v>
      </c>
      <c r="E149" s="133">
        <v>0</v>
      </c>
      <c r="F149" s="133">
        <v>33221431.030000009</v>
      </c>
      <c r="G149" s="133">
        <v>9746</v>
      </c>
      <c r="H149" s="134">
        <v>494994.82000000007</v>
      </c>
      <c r="I149" s="135">
        <v>142557657.35999998</v>
      </c>
      <c r="J149" s="129">
        <f t="shared" si="6"/>
        <v>33221431.030000009</v>
      </c>
      <c r="K149" s="136"/>
      <c r="L149" s="130">
        <f t="shared" si="7"/>
        <v>109336226.32999998</v>
      </c>
      <c r="M149" s="118"/>
      <c r="N149" s="118"/>
    </row>
    <row r="150" spans="1:14" x14ac:dyDescent="0.35">
      <c r="A150" s="118" t="s">
        <v>228</v>
      </c>
      <c r="B150" s="132">
        <v>134657837</v>
      </c>
      <c r="C150" s="133">
        <v>2497564</v>
      </c>
      <c r="D150" s="133">
        <v>0</v>
      </c>
      <c r="E150" s="133">
        <v>0</v>
      </c>
      <c r="F150" s="133">
        <v>0</v>
      </c>
      <c r="G150" s="133">
        <v>12520446</v>
      </c>
      <c r="H150" s="134">
        <v>854026</v>
      </c>
      <c r="I150" s="135">
        <v>150529873</v>
      </c>
      <c r="J150" s="129">
        <f t="shared" si="6"/>
        <v>0</v>
      </c>
      <c r="K150" s="136"/>
      <c r="L150" s="130">
        <f t="shared" si="7"/>
        <v>150529873</v>
      </c>
      <c r="M150" s="118"/>
      <c r="N150" s="118"/>
    </row>
    <row r="151" spans="1:14" x14ac:dyDescent="0.35">
      <c r="A151" s="118" t="s">
        <v>229</v>
      </c>
      <c r="B151" s="132">
        <v>142940539.53</v>
      </c>
      <c r="C151" s="133">
        <v>18515840.450000003</v>
      </c>
      <c r="D151" s="133">
        <v>0</v>
      </c>
      <c r="E151" s="133">
        <v>0</v>
      </c>
      <c r="F151" s="133">
        <v>7571191.4300000016</v>
      </c>
      <c r="G151" s="133">
        <v>0</v>
      </c>
      <c r="H151" s="134">
        <v>0</v>
      </c>
      <c r="I151" s="135">
        <v>169027571.41000003</v>
      </c>
      <c r="J151" s="129">
        <f t="shared" si="6"/>
        <v>7571191.4300000016</v>
      </c>
      <c r="K151" s="136"/>
      <c r="L151" s="130">
        <f t="shared" si="7"/>
        <v>161456379.98000002</v>
      </c>
      <c r="M151" s="118"/>
      <c r="N151" s="118"/>
    </row>
    <row r="152" spans="1:14" x14ac:dyDescent="0.35">
      <c r="A152" s="118" t="s">
        <v>230</v>
      </c>
      <c r="B152" s="132">
        <v>80136246.753596514</v>
      </c>
      <c r="C152" s="133">
        <v>2769258.6436363636</v>
      </c>
      <c r="D152" s="133">
        <v>0</v>
      </c>
      <c r="E152" s="133">
        <v>0</v>
      </c>
      <c r="F152" s="133">
        <v>77631995.49818182</v>
      </c>
      <c r="G152" s="133">
        <v>9686319.2727272734</v>
      </c>
      <c r="H152" s="134">
        <v>0</v>
      </c>
      <c r="I152" s="135">
        <v>170223820.16814199</v>
      </c>
      <c r="J152" s="129">
        <f t="shared" si="6"/>
        <v>77631995.49818182</v>
      </c>
      <c r="K152" s="136"/>
      <c r="L152" s="130">
        <f t="shared" si="7"/>
        <v>92591824.669960171</v>
      </c>
      <c r="M152" s="118"/>
      <c r="N152" s="118"/>
    </row>
    <row r="153" spans="1:14" x14ac:dyDescent="0.35">
      <c r="A153" s="118" t="s">
        <v>231</v>
      </c>
      <c r="B153" s="132">
        <v>141683208.53</v>
      </c>
      <c r="C153" s="133">
        <v>17574988.649999999</v>
      </c>
      <c r="D153" s="133">
        <v>0</v>
      </c>
      <c r="E153" s="133">
        <v>2594697</v>
      </c>
      <c r="F153" s="133">
        <v>13936580.68</v>
      </c>
      <c r="G153" s="133">
        <v>0</v>
      </c>
      <c r="H153" s="134">
        <v>0</v>
      </c>
      <c r="I153" s="135">
        <v>175789474.86000001</v>
      </c>
      <c r="J153" s="129">
        <f t="shared" si="6"/>
        <v>13936580.68</v>
      </c>
      <c r="K153" s="136"/>
      <c r="L153" s="130">
        <f t="shared" si="7"/>
        <v>161852894.18000001</v>
      </c>
      <c r="M153" s="118"/>
      <c r="N153" s="118"/>
    </row>
    <row r="154" spans="1:14" x14ac:dyDescent="0.35">
      <c r="A154" s="118" t="s">
        <v>232</v>
      </c>
      <c r="B154" s="132">
        <v>166692534.02999997</v>
      </c>
      <c r="C154" s="133">
        <v>6338351.8399999999</v>
      </c>
      <c r="D154" s="133">
        <v>0</v>
      </c>
      <c r="E154" s="133">
        <v>0</v>
      </c>
      <c r="F154" s="133">
        <v>14555280.370000001</v>
      </c>
      <c r="G154" s="133">
        <v>0</v>
      </c>
      <c r="H154" s="134">
        <v>127204.35999999999</v>
      </c>
      <c r="I154" s="135">
        <v>187713370.59999999</v>
      </c>
      <c r="J154" s="129">
        <f t="shared" si="6"/>
        <v>14555280.370000001</v>
      </c>
      <c r="K154" s="136"/>
      <c r="L154" s="130">
        <f t="shared" si="7"/>
        <v>173158090.22999999</v>
      </c>
      <c r="M154" s="118"/>
      <c r="N154" s="118"/>
    </row>
    <row r="155" spans="1:14" x14ac:dyDescent="0.35">
      <c r="A155" s="118" t="s">
        <v>233</v>
      </c>
      <c r="B155" s="132">
        <v>185719846</v>
      </c>
      <c r="C155" s="133">
        <v>650014</v>
      </c>
      <c r="D155" s="133">
        <v>0</v>
      </c>
      <c r="E155" s="133">
        <v>13200000</v>
      </c>
      <c r="F155" s="133">
        <v>0</v>
      </c>
      <c r="G155" s="133">
        <v>34071</v>
      </c>
      <c r="H155" s="134">
        <v>2191420</v>
      </c>
      <c r="I155" s="135">
        <v>201795351</v>
      </c>
      <c r="J155" s="129">
        <f t="shared" si="6"/>
        <v>0</v>
      </c>
      <c r="K155" s="136"/>
      <c r="L155" s="130">
        <f t="shared" si="7"/>
        <v>201795351</v>
      </c>
      <c r="M155" s="118"/>
      <c r="N155" s="118"/>
    </row>
    <row r="156" spans="1:14" x14ac:dyDescent="0.35">
      <c r="A156" s="118" t="s">
        <v>234</v>
      </c>
      <c r="B156" s="132">
        <v>131080643</v>
      </c>
      <c r="C156" s="133">
        <v>15356020.363636363</v>
      </c>
      <c r="D156" s="133">
        <v>41432233.090909094</v>
      </c>
      <c r="E156" s="133">
        <v>-4913580</v>
      </c>
      <c r="F156" s="133">
        <v>20570690.181818184</v>
      </c>
      <c r="G156" s="133">
        <v>0</v>
      </c>
      <c r="H156" s="134">
        <v>1789305.8181818181</v>
      </c>
      <c r="I156" s="135">
        <v>205315312.45454547</v>
      </c>
      <c r="J156" s="129">
        <f t="shared" si="6"/>
        <v>20570690.181818184</v>
      </c>
      <c r="K156" s="136"/>
      <c r="L156" s="130">
        <f t="shared" si="7"/>
        <v>184744622.27272728</v>
      </c>
      <c r="M156" s="118"/>
      <c r="N156" s="118"/>
    </row>
    <row r="157" spans="1:14" x14ac:dyDescent="0.35">
      <c r="A157" s="118" t="s">
        <v>235</v>
      </c>
      <c r="B157" s="132">
        <v>269090856.08000004</v>
      </c>
      <c r="C157" s="133">
        <v>208948.57</v>
      </c>
      <c r="D157" s="133">
        <v>2887216</v>
      </c>
      <c r="E157" s="133">
        <v>2019554</v>
      </c>
      <c r="F157" s="133">
        <v>0</v>
      </c>
      <c r="G157" s="133">
        <v>0</v>
      </c>
      <c r="H157" s="134">
        <v>4032678.4800000004</v>
      </c>
      <c r="I157" s="135">
        <v>278239253.13000005</v>
      </c>
      <c r="J157" s="129">
        <f t="shared" si="6"/>
        <v>0</v>
      </c>
      <c r="K157" s="136"/>
      <c r="L157" s="130">
        <f t="shared" si="7"/>
        <v>278239253.13000005</v>
      </c>
      <c r="M157" s="118"/>
      <c r="N157" s="118"/>
    </row>
    <row r="158" spans="1:14" x14ac:dyDescent="0.35">
      <c r="A158" s="118" t="s">
        <v>236</v>
      </c>
      <c r="B158" s="132">
        <v>203607517</v>
      </c>
      <c r="C158" s="133">
        <v>11573851</v>
      </c>
      <c r="D158" s="133">
        <v>0</v>
      </c>
      <c r="E158" s="133">
        <v>0</v>
      </c>
      <c r="F158" s="133">
        <v>120684923</v>
      </c>
      <c r="G158" s="133">
        <v>0</v>
      </c>
      <c r="H158" s="134">
        <v>579304</v>
      </c>
      <c r="I158" s="135">
        <v>336445595</v>
      </c>
      <c r="J158" s="129">
        <f t="shared" si="6"/>
        <v>120684923</v>
      </c>
      <c r="K158" s="136"/>
      <c r="L158" s="130">
        <f t="shared" si="7"/>
        <v>215760672</v>
      </c>
      <c r="M158" s="118"/>
      <c r="N158" s="118"/>
    </row>
    <row r="159" spans="1:14" ht="15" thickBot="1" x14ac:dyDescent="0.4">
      <c r="A159" s="118"/>
      <c r="B159" s="137"/>
      <c r="C159" s="137"/>
      <c r="D159" s="137"/>
      <c r="E159" s="137"/>
      <c r="F159" s="137"/>
      <c r="G159" s="137"/>
      <c r="H159" s="138"/>
      <c r="I159" s="135"/>
      <c r="J159" s="129"/>
      <c r="K159" s="136"/>
      <c r="L159" s="130">
        <f t="shared" ref="L159" si="8">(I159-J159)+K159</f>
        <v>0</v>
      </c>
      <c r="M159" s="118"/>
      <c r="N159" s="118"/>
    </row>
    <row r="160" spans="1:14" ht="15" thickBot="1" x14ac:dyDescent="0.4">
      <c r="A160" s="139" t="s">
        <v>237</v>
      </c>
      <c r="B160" s="140">
        <v>5997061230.7219296</v>
      </c>
      <c r="C160" s="141">
        <v>610817115.90303004</v>
      </c>
      <c r="D160" s="141">
        <v>81679289.090909094</v>
      </c>
      <c r="E160" s="141">
        <v>34851611</v>
      </c>
      <c r="F160" s="141">
        <v>733297197.94060624</v>
      </c>
      <c r="G160" s="141">
        <v>67645361.606060609</v>
      </c>
      <c r="H160" s="142">
        <v>35981809.216969691</v>
      </c>
      <c r="I160" s="143">
        <v>7561333615.4795055</v>
      </c>
      <c r="J160" s="136">
        <f>SUM(J4:J159)</f>
        <v>733297197.94060612</v>
      </c>
      <c r="K160" s="136">
        <f>SUM(K4:K159)</f>
        <v>0</v>
      </c>
      <c r="L160" s="144">
        <f t="shared" ref="L160" si="9">I160-J160+K160</f>
        <v>6828036417.5388994</v>
      </c>
      <c r="M160" s="118"/>
      <c r="N160" s="118"/>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sheetPr>
    <pageSetUpPr fitToPage="1"/>
  </sheetPr>
  <dimension ref="A1:H81"/>
  <sheetViews>
    <sheetView tabSelected="1" topLeftCell="A10" workbookViewId="0">
      <selection activeCell="A34" sqref="A34"/>
    </sheetView>
  </sheetViews>
  <sheetFormatPr defaultRowHeight="14" x14ac:dyDescent="0.3"/>
  <cols>
    <col min="1" max="1" width="53" style="44" customWidth="1"/>
    <col min="2" max="3" width="16.796875" style="44" customWidth="1"/>
    <col min="4" max="4" width="17.796875" style="44" customWidth="1"/>
    <col min="5" max="5" width="17.296875" style="44" customWidth="1"/>
    <col min="6" max="6" width="18.19921875" style="44" customWidth="1"/>
    <col min="7" max="9" width="22.796875" customWidth="1"/>
  </cols>
  <sheetData>
    <row r="1" spans="1:8" ht="71.150000000000006" customHeight="1" x14ac:dyDescent="0.3">
      <c r="A1" s="213" t="s">
        <v>238</v>
      </c>
      <c r="B1" s="214"/>
      <c r="C1" s="214"/>
      <c r="D1" s="164"/>
      <c r="E1" s="165"/>
      <c r="F1" s="165"/>
    </row>
    <row r="2" spans="1:8" ht="17.649999999999999" customHeight="1" x14ac:dyDescent="0.3">
      <c r="A2" s="163"/>
      <c r="B2" s="164"/>
      <c r="C2" s="164"/>
      <c r="D2" s="164"/>
      <c r="E2" s="165"/>
      <c r="F2" s="165"/>
    </row>
    <row r="3" spans="1:8" ht="18.649999999999999" customHeight="1" x14ac:dyDescent="0.3">
      <c r="A3" s="166" t="s">
        <v>239</v>
      </c>
      <c r="B3" s="167"/>
      <c r="C3" s="167"/>
      <c r="D3" s="164"/>
      <c r="E3" s="165"/>
      <c r="F3" s="165"/>
    </row>
    <row r="4" spans="1:8" ht="18.649999999999999" customHeight="1" x14ac:dyDescent="0.3">
      <c r="A4" s="166"/>
      <c r="B4" s="168">
        <v>2024</v>
      </c>
      <c r="C4" s="168">
        <v>2025</v>
      </c>
      <c r="D4" s="169">
        <v>2026</v>
      </c>
      <c r="E4" s="169">
        <v>2027</v>
      </c>
      <c r="F4" s="169">
        <v>2028</v>
      </c>
    </row>
    <row r="5" spans="1:8" x14ac:dyDescent="0.3">
      <c r="A5" s="164" t="s">
        <v>240</v>
      </c>
      <c r="B5" s="165">
        <f>'Dues Calculations - Low Growth '!L161</f>
        <v>171036.34018738518</v>
      </c>
      <c r="C5" s="165">
        <f>'Dues Calculations - Low Growth '!Q161</f>
        <v>176167.43039300645</v>
      </c>
      <c r="D5" s="165">
        <f>'Dues Calculations - Low Growth '!V161</f>
        <v>181452.45330479651</v>
      </c>
      <c r="E5" s="165">
        <f>'Dues Calculations - Low Growth '!AA161</f>
        <v>186896.02690394039</v>
      </c>
      <c r="F5" s="165">
        <f>'Dues Calculations - Low Growth '!AF161</f>
        <v>192502.90771105819</v>
      </c>
    </row>
    <row r="6" spans="1:8" x14ac:dyDescent="0.3">
      <c r="A6" s="164" t="s">
        <v>241</v>
      </c>
      <c r="B6" s="165">
        <f>'Dues Calculations - Low Growth '!M161</f>
        <v>168643.70868255463</v>
      </c>
      <c r="C6" s="165">
        <f>'Dues Calculations - Low Growth '!R161</f>
        <v>173703.01994845062</v>
      </c>
      <c r="D6" s="165">
        <f>'Dues Calculations - Low Growth '!W161</f>
        <v>178914.11059829319</v>
      </c>
      <c r="E6" s="165">
        <f>'Dues Calculations - Low Growth '!AB161</f>
        <v>184281.5339443064</v>
      </c>
      <c r="F6" s="165">
        <f>'Dues Calculations - Low Growth '!AG161</f>
        <v>189809.97999070014</v>
      </c>
      <c r="G6" s="43"/>
      <c r="H6" s="43"/>
    </row>
    <row r="7" spans="1:8" x14ac:dyDescent="0.3">
      <c r="A7" s="164" t="s">
        <v>242</v>
      </c>
      <c r="B7" s="165">
        <f>B5-B6</f>
        <v>2392.6315048305551</v>
      </c>
      <c r="C7" s="165">
        <f t="shared" ref="C7:F7" si="0">C5-C6</f>
        <v>2464.4104445558332</v>
      </c>
      <c r="D7" s="165">
        <f t="shared" si="0"/>
        <v>2538.3427065033175</v>
      </c>
      <c r="E7" s="165">
        <f t="shared" si="0"/>
        <v>2614.4929596339935</v>
      </c>
      <c r="F7" s="165">
        <f t="shared" si="0"/>
        <v>2692.9277203580423</v>
      </c>
    </row>
    <row r="8" spans="1:8" x14ac:dyDescent="0.3">
      <c r="A8" s="164"/>
      <c r="B8" s="165"/>
      <c r="C8" s="165"/>
      <c r="D8" s="165"/>
      <c r="E8" s="165"/>
      <c r="F8" s="165"/>
    </row>
    <row r="9" spans="1:8" x14ac:dyDescent="0.3">
      <c r="A9" s="166" t="s">
        <v>243</v>
      </c>
      <c r="B9" s="165"/>
      <c r="C9" s="165"/>
      <c r="D9" s="165"/>
      <c r="E9" s="165"/>
      <c r="F9" s="165"/>
    </row>
    <row r="10" spans="1:8" x14ac:dyDescent="0.3">
      <c r="A10" s="164" t="s">
        <v>240</v>
      </c>
      <c r="B10" s="165">
        <f>'Dues Calculations - Hi Growth'!L161</f>
        <v>172522.13715588729</v>
      </c>
      <c r="C10" s="165">
        <f>'Dues Calculations - Hi Growth'!Q161</f>
        <v>179221.30890915223</v>
      </c>
      <c r="D10" s="165">
        <f>'Dues Calculations - Hi Growth'!V161</f>
        <v>186150.7374551832</v>
      </c>
      <c r="E10" s="165">
        <f>'Dues Calculations - Hi Growth'!AA161</f>
        <v>193276.86620452517</v>
      </c>
      <c r="F10" s="165">
        <f>'Dues Calculations - Hi Growth'!AF161</f>
        <v>200679.80646602268</v>
      </c>
    </row>
    <row r="11" spans="1:8" x14ac:dyDescent="0.3">
      <c r="A11" s="164" t="s">
        <v>241</v>
      </c>
      <c r="B11" s="165">
        <f>'Dues Calculations - Hi Growth'!M161</f>
        <v>172428.87101790123</v>
      </c>
      <c r="C11" s="165">
        <f>'Dues Calculations - Hi Growth'!R161</f>
        <v>181476.03834173601</v>
      </c>
      <c r="D11" s="165">
        <f>'Dues Calculations - Hi Growth'!W161</f>
        <v>191009.6040472489</v>
      </c>
      <c r="E11" s="165">
        <f>'Dues Calculations - Hi Growth'!AB161</f>
        <v>201016.49230596403</v>
      </c>
      <c r="F11" s="165">
        <f>'Dues Calculations - Hi Growth'!AG161</f>
        <v>211513.4160441492</v>
      </c>
    </row>
    <row r="12" spans="1:8" x14ac:dyDescent="0.3">
      <c r="A12" s="164" t="s">
        <v>242</v>
      </c>
      <c r="B12" s="165">
        <f>B10-B11</f>
        <v>93.266137986065587</v>
      </c>
      <c r="C12" s="165">
        <f t="shared" ref="C12:F12" si="1">C10-C11</f>
        <v>-2254.7294325837865</v>
      </c>
      <c r="D12" s="165">
        <f t="shared" si="1"/>
        <v>-4858.8665920656931</v>
      </c>
      <c r="E12" s="165">
        <f t="shared" si="1"/>
        <v>-7739.6261014388583</v>
      </c>
      <c r="F12" s="165">
        <f t="shared" si="1"/>
        <v>-10833.609578126518</v>
      </c>
    </row>
    <row r="13" spans="1:8" x14ac:dyDescent="0.3">
      <c r="A13" s="164"/>
      <c r="B13" s="165"/>
      <c r="C13" s="165"/>
      <c r="D13" s="165"/>
      <c r="E13" s="165"/>
      <c r="F13" s="165"/>
    </row>
    <row r="14" spans="1:8" x14ac:dyDescent="0.3">
      <c r="A14" s="164"/>
      <c r="B14" s="164"/>
      <c r="C14" s="164"/>
      <c r="D14" s="164"/>
      <c r="E14" s="164"/>
      <c r="F14" s="164"/>
    </row>
    <row r="15" spans="1:8" ht="13" customHeight="1" x14ac:dyDescent="0.3">
      <c r="A15" s="215" t="s">
        <v>246</v>
      </c>
      <c r="B15" s="216"/>
      <c r="C15" s="216"/>
      <c r="D15" s="216"/>
      <c r="E15" s="216"/>
      <c r="F15" s="216"/>
    </row>
    <row r="16" spans="1:8" x14ac:dyDescent="0.3">
      <c r="A16" s="170" t="s">
        <v>256</v>
      </c>
      <c r="B16" s="164"/>
      <c r="C16" s="164"/>
      <c r="D16" s="164"/>
      <c r="E16" s="164"/>
      <c r="F16" s="164"/>
    </row>
    <row r="17" spans="1:6" x14ac:dyDescent="0.3">
      <c r="A17" s="164" t="s">
        <v>244</v>
      </c>
      <c r="B17" s="171">
        <f>'Dues Calculations - Low Growth '!M164</f>
        <v>5.0000000000000001E-3</v>
      </c>
      <c r="C17" s="171">
        <f>'Dues Calculations - Low Growth '!R164</f>
        <v>5.0000000000000001E-3</v>
      </c>
      <c r="D17" s="171">
        <f>'Dues Calculations - Low Growth '!W164</f>
        <v>5.0000000000000001E-3</v>
      </c>
      <c r="E17" s="171">
        <f>'Dues Calculations - Low Growth '!AB164</f>
        <v>5.0000000000000001E-3</v>
      </c>
      <c r="F17" s="171">
        <f>'Dues Calculations - Low Growth '!AG164</f>
        <v>5.0000000000000001E-3</v>
      </c>
    </row>
    <row r="18" spans="1:6" x14ac:dyDescent="0.3">
      <c r="A18" s="164" t="s">
        <v>245</v>
      </c>
      <c r="B18" s="171">
        <f>'Dues Calculations - Low Growth '!M166</f>
        <v>1.500966248618153E-3</v>
      </c>
      <c r="C18" s="171">
        <f>'Dues Calculations - Low Growth '!R166</f>
        <v>1.500966248861028E-3</v>
      </c>
      <c r="D18" s="171">
        <f>'Dues Calculations - Low Growth '!W166</f>
        <v>1.5009662498148421E-3</v>
      </c>
      <c r="E18" s="171">
        <f>'Dues Calculations - Low Growth '!AB166</f>
        <v>1.5009662503871744E-3</v>
      </c>
      <c r="F18" s="171">
        <f>'Dues Calculations - Low Growth '!AG166</f>
        <v>1.5009662509428367E-3</v>
      </c>
    </row>
    <row r="19" spans="1:6" x14ac:dyDescent="0.3">
      <c r="A19" s="174" t="s">
        <v>260</v>
      </c>
      <c r="B19" s="187">
        <f>B17/B18</f>
        <v>3.3311874964564936</v>
      </c>
      <c r="C19" s="187">
        <f t="shared" ref="C19:F19" si="2">C17/C18</f>
        <v>3.3311874959174661</v>
      </c>
      <c r="D19" s="187">
        <f t="shared" si="2"/>
        <v>3.3311874938006074</v>
      </c>
      <c r="E19" s="187">
        <f t="shared" si="2"/>
        <v>3.3311874925303946</v>
      </c>
      <c r="F19" s="187">
        <f t="shared" si="2"/>
        <v>3.3311874912971788</v>
      </c>
    </row>
    <row r="20" spans="1:6" x14ac:dyDescent="0.3">
      <c r="A20" s="164"/>
      <c r="B20" s="171"/>
      <c r="C20" s="171"/>
      <c r="D20" s="171"/>
      <c r="E20" s="171"/>
      <c r="F20" s="171"/>
    </row>
    <row r="21" spans="1:6" x14ac:dyDescent="0.3">
      <c r="A21" s="172" t="s">
        <v>257</v>
      </c>
      <c r="B21" s="173"/>
      <c r="C21" s="173"/>
      <c r="D21" s="173"/>
      <c r="E21" s="173"/>
      <c r="F21" s="173"/>
    </row>
    <row r="22" spans="1:6" x14ac:dyDescent="0.3">
      <c r="A22" s="174" t="s">
        <v>244</v>
      </c>
      <c r="B22" s="173">
        <f>'Dues Calculations - Hi Growth'!M164</f>
        <v>5.0000000000000001E-3</v>
      </c>
      <c r="C22" s="173">
        <f>'Dues Calculations - Hi Growth'!R164</f>
        <v>5.0000000000000001E-3</v>
      </c>
      <c r="D22" s="173">
        <f>'Dues Calculations - Hi Growth'!W164</f>
        <v>5.0000000000000001E-3</v>
      </c>
      <c r="E22" s="173">
        <f>'Dues Calculations - Hi Growth'!AB164</f>
        <v>5.0000000000000001E-3</v>
      </c>
      <c r="F22" s="173">
        <f>'Dues Calculations - Hi Growth'!AG164</f>
        <v>5.0000000000000001E-3</v>
      </c>
    </row>
    <row r="23" spans="1:6" x14ac:dyDescent="0.3">
      <c r="A23" s="174" t="s">
        <v>245</v>
      </c>
      <c r="B23" s="173">
        <f>'Dues Calculations - Hi Growth'!M166</f>
        <v>1.4448553608193437E-3</v>
      </c>
      <c r="C23" s="173">
        <f>'Dues Calculations - Hi Growth'!R166</f>
        <v>1.390842076527788E-3</v>
      </c>
      <c r="D23" s="173">
        <f>'Dues Calculations - Hi Growth'!W166</f>
        <v>1.3388479810597855E-3</v>
      </c>
      <c r="E23" s="173">
        <f>'Dues Calculations - Hi Growth'!AB166</f>
        <v>1.2887975897358966E-3</v>
      </c>
      <c r="F23" s="173">
        <f>'Dues Calculations - Hi Growth'!AG166</f>
        <v>1.2406182410461717E-3</v>
      </c>
    </row>
    <row r="24" spans="1:6" x14ac:dyDescent="0.3">
      <c r="A24" s="174" t="s">
        <v>260</v>
      </c>
      <c r="B24" s="179">
        <f>B22/B23</f>
        <v>3.4605540011732505</v>
      </c>
      <c r="C24" s="179">
        <f t="shared" ref="C24:F24" si="3">C22/C23</f>
        <v>3.5949444472390493</v>
      </c>
      <c r="D24" s="179">
        <f t="shared" si="3"/>
        <v>3.7345539379625268</v>
      </c>
      <c r="E24" s="179">
        <f t="shared" si="3"/>
        <v>3.8795851573749545</v>
      </c>
      <c r="F24" s="179">
        <f t="shared" si="3"/>
        <v>4.0302486571402243</v>
      </c>
    </row>
    <row r="25" spans="1:6" x14ac:dyDescent="0.3">
      <c r="A25" s="174"/>
      <c r="B25" s="173"/>
      <c r="C25" s="173"/>
      <c r="D25" s="173"/>
      <c r="E25" s="173"/>
      <c r="F25" s="173"/>
    </row>
    <row r="26" spans="1:6" x14ac:dyDescent="0.3">
      <c r="A26" s="170" t="s">
        <v>258</v>
      </c>
      <c r="B26" s="173"/>
      <c r="C26" s="173"/>
      <c r="D26" s="173"/>
      <c r="E26" s="173"/>
      <c r="F26" s="173"/>
    </row>
    <row r="27" spans="1:6" x14ac:dyDescent="0.3">
      <c r="A27" s="164" t="s">
        <v>244</v>
      </c>
      <c r="B27" s="173">
        <f>'Dues Calculations - Low Growth '!L164</f>
        <v>0.01</v>
      </c>
      <c r="C27" s="173">
        <f>'Dues Calculations - Low Growth '!Q164</f>
        <v>0.01</v>
      </c>
      <c r="D27" s="173">
        <f>'Dues Calculations - Low Growth '!V164</f>
        <v>0.01</v>
      </c>
      <c r="E27" s="173">
        <f>'Dues Calculations - Low Growth '!AA164</f>
        <v>0.01</v>
      </c>
      <c r="F27" s="173">
        <f>'Dues Calculations - Low Growth '!AF164</f>
        <v>0.01</v>
      </c>
    </row>
    <row r="28" spans="1:6" x14ac:dyDescent="0.3">
      <c r="A28" s="164" t="s">
        <v>245</v>
      </c>
      <c r="B28" s="173">
        <f>'Dues Calculations - Low Growth '!L166</f>
        <v>5.568675879886833E-4</v>
      </c>
      <c r="C28" s="173">
        <f>'Dues Calculations - Low Growth '!Q166</f>
        <v>5.5686758798868341E-4</v>
      </c>
      <c r="D28" s="173">
        <f>'Dues Calculations - Low Growth '!V166</f>
        <v>5.5686758798868341E-4</v>
      </c>
      <c r="E28" s="173">
        <f>'Dues Calculations - Low Growth '!AA166</f>
        <v>5.5686758798868341E-4</v>
      </c>
      <c r="F28" s="173">
        <f>'Dues Calculations - Low Growth '!AF166</f>
        <v>5.5686758798868341E-4</v>
      </c>
    </row>
    <row r="29" spans="1:6" x14ac:dyDescent="0.3">
      <c r="A29" s="174" t="s">
        <v>260</v>
      </c>
      <c r="B29" s="179">
        <f>B27/B28</f>
        <v>17.957590306374989</v>
      </c>
      <c r="C29" s="179">
        <f t="shared" ref="C29:F29" si="4">C27/C28</f>
        <v>17.957590306374986</v>
      </c>
      <c r="D29" s="179">
        <f t="shared" si="4"/>
        <v>17.957590306374986</v>
      </c>
      <c r="E29" s="179">
        <f t="shared" si="4"/>
        <v>17.957590306374986</v>
      </c>
      <c r="F29" s="179">
        <f t="shared" si="4"/>
        <v>17.957590306374986</v>
      </c>
    </row>
    <row r="30" spans="1:6" x14ac:dyDescent="0.3">
      <c r="A30" s="164"/>
      <c r="B30" s="173"/>
      <c r="C30" s="173"/>
      <c r="D30" s="173"/>
      <c r="E30" s="173"/>
      <c r="F30" s="173"/>
    </row>
    <row r="31" spans="1:6" x14ac:dyDescent="0.3">
      <c r="A31" s="172" t="s">
        <v>259</v>
      </c>
      <c r="B31" s="173"/>
      <c r="C31" s="173"/>
      <c r="D31" s="173"/>
      <c r="E31" s="173"/>
      <c r="F31" s="173"/>
    </row>
    <row r="32" spans="1:6" ht="18.649999999999999" customHeight="1" x14ac:dyDescent="0.3">
      <c r="A32" s="174" t="s">
        <v>244</v>
      </c>
      <c r="B32" s="173">
        <f>'Dues Calculations - Hi Growth'!L164</f>
        <v>0.01</v>
      </c>
      <c r="C32" s="173">
        <f>'Dues Calculations - Hi Growth'!Q164</f>
        <v>0.01</v>
      </c>
      <c r="D32" s="173">
        <f>'Dues Calculations - Hi Growth'!V164</f>
        <v>0.01</v>
      </c>
      <c r="E32" s="173">
        <f>'Dues Calculations - Hi Growth'!AA164</f>
        <v>0.01</v>
      </c>
      <c r="F32" s="173">
        <f>'Dues Calculations - Hi Growth'!AF164</f>
        <v>0.01</v>
      </c>
    </row>
    <row r="33" spans="1:6" ht="18.649999999999999" customHeight="1" x14ac:dyDescent="0.3">
      <c r="A33" s="174" t="s">
        <v>245</v>
      </c>
      <c r="B33" s="173">
        <f>'Dues Calculations - Hi Growth'!L166</f>
        <v>5.3605010806387278E-4</v>
      </c>
      <c r="C33" s="173">
        <f>'Dues Calculations - Hi Growth'!Q166</f>
        <v>5.1601085168765325E-4</v>
      </c>
      <c r="D33" s="173">
        <f>'Dues Calculations - Hi Growth'!V166</f>
        <v>4.9672072639091853E-4</v>
      </c>
      <c r="E33" s="173">
        <f>'Dues Calculations - Hi Growth'!AA166</f>
        <v>4.7815172727350109E-4</v>
      </c>
      <c r="F33" s="173">
        <f>'Dues Calculations - Hi Growth'!AF166</f>
        <v>4.6027689634738886E-4</v>
      </c>
    </row>
    <row r="34" spans="1:6" ht="18.649999999999999" customHeight="1" x14ac:dyDescent="0.3">
      <c r="A34" s="174" t="s">
        <v>260</v>
      </c>
      <c r="B34" s="179">
        <f>B32/B33</f>
        <v>18.654972454195374</v>
      </c>
      <c r="C34" s="179">
        <f t="shared" ref="C34:F34" si="5">C32/C33</f>
        <v>19.379437403872863</v>
      </c>
      <c r="D34" s="179">
        <f t="shared" si="5"/>
        <v>20.13203691470288</v>
      </c>
      <c r="E34" s="179">
        <f t="shared" si="5"/>
        <v>20.913863591002016</v>
      </c>
      <c r="F34" s="179">
        <f t="shared" si="5"/>
        <v>21.726052468322486</v>
      </c>
    </row>
    <row r="35" spans="1:6" ht="18.649999999999999" customHeight="1" x14ac:dyDescent="0.3">
      <c r="A35" s="174"/>
      <c r="B35" s="174"/>
      <c r="C35" s="174"/>
      <c r="D35" s="174"/>
      <c r="E35" s="174"/>
      <c r="F35" s="174"/>
    </row>
    <row r="36" spans="1:6" ht="18" customHeight="1" x14ac:dyDescent="0.3">
      <c r="A36" s="176"/>
      <c r="B36" s="177">
        <v>2024</v>
      </c>
      <c r="C36" s="177">
        <v>2025</v>
      </c>
      <c r="D36" s="178">
        <v>2026</v>
      </c>
      <c r="E36" s="178">
        <v>2027</v>
      </c>
      <c r="F36" s="178">
        <v>2028</v>
      </c>
    </row>
    <row r="37" spans="1:6" x14ac:dyDescent="0.3">
      <c r="A37" s="174" t="s">
        <v>247</v>
      </c>
      <c r="B37" s="179">
        <f>$B$19/$B$23</f>
        <v>2305.5508439041641</v>
      </c>
      <c r="C37" s="179">
        <f>$C$19/$C$23</f>
        <v>2395.0867982321292</v>
      </c>
      <c r="D37" s="179">
        <f>$D$19/$D$23</f>
        <v>2488.0998746129158</v>
      </c>
      <c r="E37" s="179">
        <f>$E$19/$E$23</f>
        <v>2584.7251104908019</v>
      </c>
      <c r="F37" s="179">
        <f>$F$19/$F$23</f>
        <v>2685.1027826965533</v>
      </c>
    </row>
    <row r="38" spans="1:6" x14ac:dyDescent="0.3">
      <c r="A38" s="174" t="s">
        <v>248</v>
      </c>
      <c r="B38" s="179">
        <f>B28/B32</f>
        <v>5.5686758798868329E-2</v>
      </c>
      <c r="C38" s="179">
        <f>C28/C32</f>
        <v>5.5686758798868342E-2</v>
      </c>
      <c r="D38" s="179">
        <f>D28/D32</f>
        <v>5.5686758798868342E-2</v>
      </c>
      <c r="E38" s="179">
        <f>E28/E32</f>
        <v>5.5686758798868342E-2</v>
      </c>
      <c r="F38" s="179">
        <f>F28/F32</f>
        <v>5.5686758798868342E-2</v>
      </c>
    </row>
    <row r="39" spans="1:6" x14ac:dyDescent="0.3">
      <c r="A39" s="174"/>
      <c r="B39" s="179"/>
      <c r="C39" s="179"/>
      <c r="D39" s="179"/>
      <c r="E39" s="179"/>
      <c r="F39" s="179"/>
    </row>
    <row r="40" spans="1:6" x14ac:dyDescent="0.3">
      <c r="A40" s="166" t="s">
        <v>254</v>
      </c>
      <c r="B40" s="164"/>
      <c r="C40" s="164"/>
      <c r="D40" s="164"/>
      <c r="E40" s="164"/>
      <c r="F40" s="164"/>
    </row>
    <row r="41" spans="1:6" x14ac:dyDescent="0.3">
      <c r="A41" s="166" t="s">
        <v>250</v>
      </c>
      <c r="B41" s="164"/>
      <c r="C41" s="164"/>
      <c r="D41" s="164"/>
      <c r="E41" s="164"/>
      <c r="F41" s="164"/>
    </row>
    <row r="42" spans="1:6" x14ac:dyDescent="0.3">
      <c r="A42" s="164" t="s">
        <v>240</v>
      </c>
      <c r="B42" s="175">
        <f>'Dues Calculations - Low Growth '!L160</f>
        <v>26510632.729044706</v>
      </c>
      <c r="C42" s="165">
        <f>'Dues Calculations - Low Growth '!Q160</f>
        <v>27305951.710916001</v>
      </c>
      <c r="D42" s="165">
        <f>'Dues Calculations - Low Growth '!V160</f>
        <v>28125130.262243457</v>
      </c>
      <c r="E42" s="165">
        <f>'Dues Calculations - Low Growth '!AA160</f>
        <v>28968884.170110762</v>
      </c>
      <c r="F42" s="165">
        <f>'Dues Calculations - Low Growth '!AF160</f>
        <v>29837950.695214018</v>
      </c>
    </row>
    <row r="43" spans="1:6" x14ac:dyDescent="0.3">
      <c r="A43" s="164" t="s">
        <v>241</v>
      </c>
      <c r="B43" s="165">
        <f>'Dues Calculations - Low Growth '!M160</f>
        <v>26139774.845795967</v>
      </c>
      <c r="C43" s="165">
        <f>'Dues Calculations - Low Growth '!R160</f>
        <v>26923968.092009846</v>
      </c>
      <c r="D43" s="165">
        <f>'Dues Calculations - Low Growth '!W160</f>
        <v>27731687.142735444</v>
      </c>
      <c r="E43" s="165">
        <f>'Dues Calculations - Low Growth '!AB160</f>
        <v>28563637.761367492</v>
      </c>
      <c r="F43" s="165">
        <f>'Dues Calculations - Low Growth '!AG160</f>
        <v>29420546.898558524</v>
      </c>
    </row>
    <row r="44" spans="1:6" x14ac:dyDescent="0.3">
      <c r="A44" s="164" t="s">
        <v>249</v>
      </c>
      <c r="B44" s="165">
        <f>B43-B42</f>
        <v>-370857.88324873894</v>
      </c>
      <c r="C44" s="165">
        <f t="shared" ref="C44:F44" si="6">C43-C42</f>
        <v>-381983.61890615523</v>
      </c>
      <c r="D44" s="165">
        <f t="shared" si="6"/>
        <v>-393443.11950801313</v>
      </c>
      <c r="E44" s="165">
        <f t="shared" si="6"/>
        <v>-405246.40874326974</v>
      </c>
      <c r="F44" s="165">
        <f t="shared" si="6"/>
        <v>-417403.79665549472</v>
      </c>
    </row>
    <row r="45" spans="1:6" x14ac:dyDescent="0.3">
      <c r="A45" s="164"/>
      <c r="B45" s="180"/>
      <c r="C45" s="180"/>
      <c r="D45" s="180"/>
      <c r="E45" s="180"/>
      <c r="F45" s="180"/>
    </row>
    <row r="46" spans="1:6" x14ac:dyDescent="0.3">
      <c r="A46" s="166" t="s">
        <v>251</v>
      </c>
      <c r="B46" s="164"/>
      <c r="C46" s="164"/>
      <c r="D46" s="164"/>
      <c r="E46" s="164"/>
      <c r="F46" s="164"/>
    </row>
    <row r="47" spans="1:6" x14ac:dyDescent="0.3">
      <c r="A47" s="174" t="s">
        <v>240</v>
      </c>
      <c r="B47" s="175">
        <f>'Dues Calculations - Hi Growth'!L160</f>
        <v>26740931.25916253</v>
      </c>
      <c r="C47" s="175">
        <f>'Dues Calculations - Hi Growth'!Q160</f>
        <v>27779302.880918596</v>
      </c>
      <c r="D47" s="175">
        <f>'Dues Calculations - Hi Growth'!V160</f>
        <v>28853364.305553395</v>
      </c>
      <c r="E47" s="175">
        <f>'Dues Calculations - Hi Growth'!AA160</f>
        <v>29957914.261701401</v>
      </c>
      <c r="F47" s="175">
        <f>'Dues Calculations - Hi Growth'!AF160</f>
        <v>31105370.002233516</v>
      </c>
    </row>
    <row r="48" spans="1:6" x14ac:dyDescent="0.3">
      <c r="A48" s="174" t="s">
        <v>241</v>
      </c>
      <c r="B48" s="175">
        <f>'Dues Calculations - Hi Growth'!M160</f>
        <v>26726475.007774692</v>
      </c>
      <c r="C48" s="175">
        <f>'Dues Calculations - Hi Growth'!R160</f>
        <v>28128785.94296908</v>
      </c>
      <c r="D48" s="175">
        <f>'Dues Calculations - Hi Growth'!W160</f>
        <v>29606488.627323579</v>
      </c>
      <c r="E48" s="175">
        <f>'Dues Calculations - Hi Growth'!AB160</f>
        <v>31157556.307424422</v>
      </c>
      <c r="F48" s="175">
        <f>'Dues Calculations - Hi Growth'!AG160</f>
        <v>32784579.486843124</v>
      </c>
    </row>
    <row r="49" spans="1:6" x14ac:dyDescent="0.3">
      <c r="A49" s="164" t="s">
        <v>249</v>
      </c>
      <c r="B49" s="165">
        <f>B48-B47</f>
        <v>-14456.251387838274</v>
      </c>
      <c r="C49" s="165">
        <f t="shared" ref="C49:F49" si="7">C48-C47</f>
        <v>349483.06205048412</v>
      </c>
      <c r="D49" s="165">
        <f t="shared" si="7"/>
        <v>753124.32177018374</v>
      </c>
      <c r="E49" s="165">
        <f t="shared" si="7"/>
        <v>1199642.045723021</v>
      </c>
      <c r="F49" s="165">
        <f t="shared" si="7"/>
        <v>1679209.4846096076</v>
      </c>
    </row>
    <row r="50" spans="1:6" x14ac:dyDescent="0.3">
      <c r="A50" s="183"/>
      <c r="B50" s="183"/>
      <c r="C50" s="183"/>
      <c r="D50" s="183"/>
      <c r="E50" s="183"/>
      <c r="F50" s="183"/>
    </row>
    <row r="51" spans="1:6" x14ac:dyDescent="0.3">
      <c r="A51" s="166" t="s">
        <v>252</v>
      </c>
      <c r="B51" s="183"/>
      <c r="C51" s="183"/>
      <c r="D51" s="183"/>
      <c r="E51" s="183"/>
      <c r="F51" s="183"/>
    </row>
    <row r="52" spans="1:6" x14ac:dyDescent="0.3">
      <c r="A52" s="174" t="s">
        <v>240</v>
      </c>
      <c r="B52" s="184">
        <v>26327192.857083797</v>
      </c>
      <c r="C52" s="184">
        <v>26922224.812236506</v>
      </c>
      <c r="D52" s="184">
        <v>27519156.202978801</v>
      </c>
      <c r="E52" s="184">
        <v>28119886.673075158</v>
      </c>
      <c r="F52" s="184">
        <v>28727377.282132789</v>
      </c>
    </row>
    <row r="53" spans="1:6" x14ac:dyDescent="0.3">
      <c r="A53" s="174" t="s">
        <v>241</v>
      </c>
      <c r="B53" s="184">
        <v>25673884.213822469</v>
      </c>
      <c r="C53" s="184">
        <v>25963164.087732099</v>
      </c>
      <c r="D53" s="184">
        <v>26256721.546042286</v>
      </c>
      <c r="E53" s="184">
        <v>26543669.897597991</v>
      </c>
      <c r="F53" s="184">
        <v>26826002.293233432</v>
      </c>
    </row>
    <row r="54" spans="1:6" x14ac:dyDescent="0.3">
      <c r="A54" s="164" t="s">
        <v>249</v>
      </c>
      <c r="B54" s="184">
        <v>-653308.64326132834</v>
      </c>
      <c r="C54" s="184">
        <v>-959060.7245044075</v>
      </c>
      <c r="D54" s="184">
        <v>-1262434.6569365151</v>
      </c>
      <c r="E54" s="184">
        <v>-1576216.7754771672</v>
      </c>
      <c r="F54" s="184">
        <v>-1901374.9888993576</v>
      </c>
    </row>
    <row r="55" spans="1:6" x14ac:dyDescent="0.3">
      <c r="A55" s="183"/>
      <c r="B55" s="183"/>
      <c r="C55" s="183"/>
      <c r="D55" s="183"/>
      <c r="E55" s="183"/>
      <c r="F55" s="183"/>
    </row>
    <row r="56" spans="1:6" x14ac:dyDescent="0.3">
      <c r="A56" s="166" t="s">
        <v>253</v>
      </c>
      <c r="B56" s="183"/>
      <c r="C56" s="183"/>
      <c r="D56" s="183"/>
      <c r="E56" s="183"/>
      <c r="F56" s="183"/>
    </row>
    <row r="57" spans="1:6" x14ac:dyDescent="0.3">
      <c r="A57" s="174" t="s">
        <v>240</v>
      </c>
      <c r="B57" s="184">
        <v>26199317.317371562</v>
      </c>
      <c r="C57" s="184">
        <v>26640380.762285564</v>
      </c>
      <c r="D57" s="184">
        <v>27066972.192139342</v>
      </c>
      <c r="E57" s="184">
        <v>27486780.388670355</v>
      </c>
      <c r="F57" s="184">
        <v>27893022.388294615</v>
      </c>
    </row>
    <row r="58" spans="1:6" x14ac:dyDescent="0.3">
      <c r="A58" s="174" t="s">
        <v>241</v>
      </c>
      <c r="B58" s="184">
        <v>25353861.211605512</v>
      </c>
      <c r="C58" s="184">
        <v>25318960.21963102</v>
      </c>
      <c r="D58" s="184">
        <v>25261881.298453875</v>
      </c>
      <c r="E58" s="184">
        <v>25193909.303686496</v>
      </c>
      <c r="F58" s="184">
        <v>25130265.368013009</v>
      </c>
    </row>
    <row r="59" spans="1:6" x14ac:dyDescent="0.3">
      <c r="A59" s="164" t="s">
        <v>249</v>
      </c>
      <c r="B59" s="184">
        <v>-845456.10576605052</v>
      </c>
      <c r="C59" s="184">
        <v>-1321420.5426545441</v>
      </c>
      <c r="D59" s="184">
        <v>-1805090.8936854675</v>
      </c>
      <c r="E59" s="184">
        <v>-2292871.0849838592</v>
      </c>
      <c r="F59" s="184">
        <v>-2762757.0202816054</v>
      </c>
    </row>
    <row r="60" spans="1:6" x14ac:dyDescent="0.3">
      <c r="A60" s="183"/>
      <c r="B60" s="183"/>
      <c r="C60" s="183"/>
      <c r="D60" s="183"/>
      <c r="E60" s="183"/>
      <c r="F60" s="183"/>
    </row>
    <row r="61" spans="1:6" x14ac:dyDescent="0.3">
      <c r="A61" s="183"/>
      <c r="B61" s="183"/>
      <c r="C61" s="183"/>
      <c r="D61" s="183"/>
      <c r="E61" s="183"/>
      <c r="F61" s="183"/>
    </row>
    <row r="62" spans="1:6" x14ac:dyDescent="0.3">
      <c r="A62" s="185" t="s">
        <v>255</v>
      </c>
      <c r="B62" s="183"/>
      <c r="C62" s="183"/>
      <c r="D62" s="183"/>
      <c r="E62" s="183"/>
      <c r="F62" s="183"/>
    </row>
    <row r="63" spans="1:6" x14ac:dyDescent="0.3">
      <c r="A63" s="185" t="s">
        <v>250</v>
      </c>
      <c r="B63" s="183"/>
      <c r="C63" s="183"/>
      <c r="D63" s="183"/>
      <c r="E63" s="183"/>
      <c r="F63" s="183"/>
    </row>
    <row r="64" spans="1:6" x14ac:dyDescent="0.3">
      <c r="A64" s="183" t="s">
        <v>240</v>
      </c>
      <c r="B64" s="184">
        <v>26024929.177759983</v>
      </c>
      <c r="C64" s="184">
        <v>26805677.053092737</v>
      </c>
      <c r="D64" s="184">
        <v>27609847.364685487</v>
      </c>
      <c r="E64" s="184">
        <v>28438142.785626065</v>
      </c>
      <c r="F64" s="184">
        <v>29291287.06919479</v>
      </c>
    </row>
    <row r="65" spans="1:6" x14ac:dyDescent="0.3">
      <c r="A65" s="183" t="s">
        <v>241</v>
      </c>
      <c r="B65" s="184">
        <v>24940577.259342317</v>
      </c>
      <c r="C65" s="184">
        <v>25688794.577842604</v>
      </c>
      <c r="D65" s="184">
        <v>26459458.422657769</v>
      </c>
      <c r="E65" s="184">
        <v>27253242.179387491</v>
      </c>
      <c r="F65" s="184">
        <v>28070839.448819112</v>
      </c>
    </row>
    <row r="66" spans="1:6" x14ac:dyDescent="0.3">
      <c r="A66" s="183" t="s">
        <v>249</v>
      </c>
      <c r="B66" s="184">
        <v>-1084351.9184176661</v>
      </c>
      <c r="C66" s="184">
        <v>-1116882.4752501324</v>
      </c>
      <c r="D66" s="184">
        <v>-1150388.9420277178</v>
      </c>
      <c r="E66" s="184">
        <v>-1184900.6062385738</v>
      </c>
      <c r="F66" s="184">
        <v>-1220447.6203756779</v>
      </c>
    </row>
    <row r="67" spans="1:6" x14ac:dyDescent="0.3">
      <c r="A67" s="183"/>
      <c r="B67" s="184"/>
      <c r="C67" s="184"/>
      <c r="D67" s="184"/>
      <c r="E67" s="184"/>
      <c r="F67" s="184"/>
    </row>
    <row r="68" spans="1:6" x14ac:dyDescent="0.3">
      <c r="A68" s="185" t="s">
        <v>251</v>
      </c>
      <c r="B68" s="184"/>
      <c r="C68" s="184"/>
      <c r="D68" s="184"/>
      <c r="E68" s="184"/>
      <c r="F68" s="184"/>
    </row>
    <row r="69" spans="1:6" x14ac:dyDescent="0.3">
      <c r="A69" s="183" t="s">
        <v>240</v>
      </c>
      <c r="B69" s="184">
        <v>26273254.342141837</v>
      </c>
      <c r="C69" s="184">
        <v>27305536.630507804</v>
      </c>
      <c r="D69" s="184">
        <v>28369023.331724022</v>
      </c>
      <c r="E69" s="184">
        <v>29470628.515091687</v>
      </c>
      <c r="F69" s="184">
        <v>30610099.026563473</v>
      </c>
    </row>
    <row r="70" spans="1:6" x14ac:dyDescent="0.3">
      <c r="A70" s="183" t="s">
        <v>241</v>
      </c>
      <c r="B70" s="184">
        <v>25537203.343905766</v>
      </c>
      <c r="C70" s="184">
        <v>26922902.495102465</v>
      </c>
      <c r="D70" s="184">
        <v>28353029.208182022</v>
      </c>
      <c r="E70" s="184">
        <v>29840705.105893575</v>
      </c>
      <c r="F70" s="184">
        <v>31408330.339853749</v>
      </c>
    </row>
    <row r="71" spans="1:6" x14ac:dyDescent="0.3">
      <c r="A71" s="183" t="s">
        <v>249</v>
      </c>
      <c r="B71" s="184">
        <v>-736050.99823607132</v>
      </c>
      <c r="C71" s="184">
        <v>-382634.1354053393</v>
      </c>
      <c r="D71" s="184">
        <v>-15994.123541999608</v>
      </c>
      <c r="E71" s="184">
        <v>370076.59080188721</v>
      </c>
      <c r="F71" s="184">
        <v>798231.31329027563</v>
      </c>
    </row>
    <row r="72" spans="1:6" x14ac:dyDescent="0.3">
      <c r="A72" s="183"/>
      <c r="B72" s="183"/>
      <c r="C72" s="183"/>
      <c r="D72" s="183"/>
      <c r="E72" s="183"/>
      <c r="F72" s="183"/>
    </row>
    <row r="73" spans="1:6" x14ac:dyDescent="0.3">
      <c r="A73" s="185" t="s">
        <v>252</v>
      </c>
      <c r="B73" s="183"/>
      <c r="C73" s="183"/>
      <c r="D73" s="183"/>
      <c r="E73" s="183"/>
      <c r="F73" s="183"/>
    </row>
    <row r="74" spans="1:6" x14ac:dyDescent="0.3">
      <c r="A74" s="183" t="s">
        <v>240</v>
      </c>
      <c r="B74" s="184">
        <v>25820742.316875808</v>
      </c>
      <c r="C74" s="184">
        <v>26380361.919326965</v>
      </c>
      <c r="D74" s="184">
        <v>26948209.649844371</v>
      </c>
      <c r="E74" s="184">
        <v>27523560.038356263</v>
      </c>
      <c r="F74" s="184">
        <v>28101454.941176072</v>
      </c>
    </row>
    <row r="75" spans="1:6" x14ac:dyDescent="0.3">
      <c r="A75" s="183" t="s">
        <v>241</v>
      </c>
      <c r="B75" s="184">
        <v>24483711.635580987</v>
      </c>
      <c r="C75" s="184">
        <v>24746371.469280999</v>
      </c>
      <c r="D75" s="184">
        <v>25005979.643190987</v>
      </c>
      <c r="E75" s="184">
        <v>25268049.208190992</v>
      </c>
      <c r="F75" s="184">
        <v>25534324.611020979</v>
      </c>
    </row>
    <row r="76" spans="1:6" x14ac:dyDescent="0.3">
      <c r="A76" s="183" t="s">
        <v>249</v>
      </c>
      <c r="B76" s="184">
        <v>-1337030.6812948212</v>
      </c>
      <c r="C76" s="184">
        <v>-1633990.4500459656</v>
      </c>
      <c r="D76" s="184">
        <v>-1942230.0066533834</v>
      </c>
      <c r="E76" s="184">
        <v>-2255510.8301652707</v>
      </c>
      <c r="F76" s="184">
        <v>-2567130.3301550932</v>
      </c>
    </row>
    <row r="77" spans="1:6" x14ac:dyDescent="0.3">
      <c r="A77" s="183"/>
      <c r="B77" s="183"/>
      <c r="C77" s="183"/>
      <c r="D77" s="183"/>
      <c r="E77" s="183"/>
      <c r="F77" s="183"/>
    </row>
    <row r="78" spans="1:6" x14ac:dyDescent="0.3">
      <c r="A78" s="185" t="s">
        <v>253</v>
      </c>
      <c r="B78" s="183"/>
      <c r="C78" s="183"/>
      <c r="D78" s="183"/>
      <c r="E78" s="183"/>
      <c r="F78" s="183"/>
    </row>
    <row r="79" spans="1:6" x14ac:dyDescent="0.3">
      <c r="A79" s="183" t="s">
        <v>240</v>
      </c>
      <c r="B79" s="184">
        <v>25678715.988046296</v>
      </c>
      <c r="C79" s="184">
        <v>26083624.394095488</v>
      </c>
      <c r="D79" s="184">
        <v>26476490.772888009</v>
      </c>
      <c r="E79" s="184">
        <v>26860545.604890842</v>
      </c>
      <c r="F79" s="184">
        <v>27226488.487740323</v>
      </c>
    </row>
    <row r="80" spans="1:6" x14ac:dyDescent="0.3">
      <c r="A80" s="183" t="s">
        <v>241</v>
      </c>
      <c r="B80" s="184">
        <v>24170595.229651753</v>
      </c>
      <c r="C80" s="184">
        <v>24107747.220917437</v>
      </c>
      <c r="D80" s="184">
        <v>24045406.144393012</v>
      </c>
      <c r="E80" s="184">
        <v>23980756.873340037</v>
      </c>
      <c r="F80" s="184">
        <v>23898825.850408472</v>
      </c>
    </row>
    <row r="81" spans="1:6" x14ac:dyDescent="0.3">
      <c r="A81" s="183" t="s">
        <v>249</v>
      </c>
      <c r="B81" s="184">
        <v>-1508120.7583945431</v>
      </c>
      <c r="C81" s="184">
        <v>-1975877.1731780507</v>
      </c>
      <c r="D81" s="184">
        <v>-2431084.6284949966</v>
      </c>
      <c r="E81" s="184">
        <v>-2879788.7315508053</v>
      </c>
      <c r="F81" s="184">
        <v>-3327662.6373318508</v>
      </c>
    </row>
  </sheetData>
  <mergeCells count="2">
    <mergeCell ref="A1:C1"/>
    <mergeCell ref="A15:F15"/>
  </mergeCells>
  <pageMargins left="0.7" right="0.7" top="0.75" bottom="0.75" header="0.3" footer="0.3"/>
  <pageSetup scale="66"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e1404d5-b123-453b-9784-bd200b248461">
      <UserInfo>
        <DisplayName>Doug Green</DisplayName>
        <AccountId>5367</AccountId>
        <AccountType/>
      </UserInfo>
      <UserInfo>
        <DisplayName>Arielle Donelan</DisplayName>
        <AccountId>1097</AccountId>
        <AccountType/>
      </UserInfo>
    </SharedWithUsers>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3279CA-BFE5-4308-A355-A90FDEBA4E3B}">
  <ds:schemaRefs>
    <ds:schemaRef ds:uri="http://schemas.microsoft.com/office/2006/metadata/properties"/>
    <ds:schemaRef ds:uri="http://schemas.microsoft.com/office/infopath/2007/PartnerControls"/>
    <ds:schemaRef ds:uri="5e1404d5-b123-453b-9784-bd200b248461"/>
    <ds:schemaRef ds:uri="46751e9b-86de-4950-bbae-665e16002ec7"/>
  </ds:schemaRefs>
</ds:datastoreItem>
</file>

<file path=customXml/itemProps2.xml><?xml version="1.0" encoding="utf-8"?>
<ds:datastoreItem xmlns:ds="http://schemas.openxmlformats.org/officeDocument/2006/customXml" ds:itemID="{D6614504-AD0E-4E1A-99CA-2F39442BF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51e9b-86de-4950-bbae-665e16002ec7"/>
    <ds:schemaRef ds:uri="5e1404d5-b123-453b-9784-bd200b248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E3E2A-D845-4DB0-8BD8-C43FDC6954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Calculations - Low Growth </vt:lpstr>
      <vt:lpstr>Dues Calculations - Hi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2023-05-11T13:35:52Z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